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bookViews>
    <workbookView xWindow="0" yWindow="0" windowWidth="19200" windowHeight="11688" activeTab="1"/>
  </bookViews>
  <sheets>
    <sheet name="Rekapitulace stavby" sheetId="1" r:id="rId1"/>
    <sheet name="IO103 - Nové Kopisty VPC 5.1" sheetId="2" r:id="rId2"/>
    <sheet name="Pokyny pro vyplnění" sheetId="3" r:id="rId3"/>
  </sheets>
  <definedNames>
    <definedName name="_xlnm._FilterDatabase" localSheetId="1" hidden="1">'IO103 - Nové Kopisty VPC 5.1'!$C$88:$K$170</definedName>
    <definedName name="_xlnm.Print_Area" localSheetId="1">'IO103 - Nové Kopisty VPC 5.1'!$C$4:$J$37,'IO103 - Nové Kopisty VPC 5.1'!$C$43:$J$72,'IO103 - Nové Kopisty VPC 5.1'!$C$78:$K$170</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'IO103 - Nové Kopisty VPC 5.1'!$88:$88</definedName>
  </definedNames>
  <calcPr calcId="191029"/>
  <extLst/>
</workbook>
</file>

<file path=xl/sharedStrings.xml><?xml version="1.0" encoding="utf-8"?>
<sst xmlns="http://schemas.openxmlformats.org/spreadsheetml/2006/main" count="1662" uniqueCount="550">
  <si>
    <t>Export Komplet</t>
  </si>
  <si>
    <t>VZ</t>
  </si>
  <si>
    <t>2.0</t>
  </si>
  <si>
    <t>ZAMOK</t>
  </si>
  <si>
    <t>False</t>
  </si>
  <si>
    <t>{0df92dd7-9b8f-409d-9318-6c8e0800a865}</t>
  </si>
  <si>
    <t>0</t>
  </si>
  <si>
    <t>21</t>
  </si>
  <si>
    <t>15</t>
  </si>
  <si>
    <t>REKAPITULACE STAVBY</t>
  </si>
  <si>
    <t>v ---  níže se nacházejí doplnkové a pomocné údaje k sestavám  --- v</t>
  </si>
  <si>
    <t>Návod na vyplnění</t>
  </si>
  <si>
    <t>Kód:</t>
  </si>
  <si>
    <t>IO103</t>
  </si>
  <si>
    <t>Měnit lze pouze buňky se žlutým podbarvením!
1) v Rekapitulaci stavby vyplňte údaje o Uchazeči (přenesou se do ostatních sestav i v jiných listech)
2) na vybraných listech vyplňte v sestavě Soupis prací ceny u položek</t>
  </si>
  <si>
    <t>Stavba:</t>
  </si>
  <si>
    <t>Nové Kopisty VPC 5.1</t>
  </si>
  <si>
    <t>KSO:</t>
  </si>
  <si>
    <t/>
  </si>
  <si>
    <t>CC-CZ:</t>
  </si>
  <si>
    <t>Místo:</t>
  </si>
  <si>
    <t>Nové Kopisty</t>
  </si>
  <si>
    <t>Datum:</t>
  </si>
  <si>
    <t>18. 1. 2019</t>
  </si>
  <si>
    <t>Zadavatel:</t>
  </si>
  <si>
    <t>IČ:</t>
  </si>
  <si>
    <t xml:space="preserve"> </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</si>
  <si>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</si>
  <si>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</si>
  <si>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</si>
  <si>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</si>
  <si>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</si>
  <si>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</si>
  <si>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</si>
  <si>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</si>
  <si>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</si>
  <si>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</si>
  <si>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</si>
  <si>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</si>
  <si>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</si>
  <si>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</si>
  <si>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</si>
  <si>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</si>
  <si>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</si>
  <si>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</si>
  <si>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</si>
  <si>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</si>
  <si>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</si>
  <si>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</si>
  <si>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</si>
  <si>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</si>
  <si>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</si>
  <si>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</si>
  <si>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</si>
  <si>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</si>
  <si>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</si>
  <si>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</si>
  <si>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</si>
  <si>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</si>
  <si>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</si>
  <si>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</si>
  <si>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</si>
  <si>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</si>
  <si>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</si>
  <si>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</si>
  <si>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</si>
  <si>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</si>
  <si>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</si>
  <si>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IMPORT</t>
  </si>
  <si>
    <t>{00000000-0000-0000-0000-000000000000}</t>
  </si>
  <si>
    <t>/</t>
  </si>
  <si>
    <t>STA</t>
  </si>
  <si>
    <t>1</t>
  </si>
  <si>
    <t>###NOINSERT###</t>
  </si>
  <si>
    <t>2</t>
  </si>
  <si>
    <t>KRYCÍ LIST SOUPISU PRACÍ</t>
  </si>
  <si>
    <t>REKAPITULACE ČLENĚNÍ SOUPISU PRACÍ</t>
  </si>
  <si>
    <t>Kód dílu - Popis</t>
  </si>
  <si>
    <t>Cena celkem [CZK]</t>
  </si>
  <si>
    <t>-1</t>
  </si>
  <si>
    <t>HSV -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</si>
  <si>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</si>
  <si>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</si>
  <si>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</si>
  <si>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</si>
  <si>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</si>
  <si>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</si>
  <si>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</si>
  <si>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</si>
  <si>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</si>
  <si>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23-M - Montáže potrubí</t>
  </si>
  <si>
    <t xml:space="preserve">    46-M - Zemní práce </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</si>
  <si>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</si>
  <si>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</si>
  <si>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</si>
  <si>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</si>
  <si>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</si>
  <si>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</si>
  <si>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</si>
  <si>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</si>
  <si>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</si>
  <si>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</si>
  <si>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</si>
  <si>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</si>
  <si>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</si>
  <si>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</si>
  <si>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</si>
  <si>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</si>
  <si>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</si>
  <si>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</si>
  <si>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</si>
  <si>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Zemní práce</t>
  </si>
  <si>
    <t>K</t>
  </si>
  <si>
    <t>111301111</t>
  </si>
  <si>
    <t>Sejmutí drnu tl. do 100 mm, v jakékoliv ploše</t>
  </si>
  <si>
    <t>m2</t>
  </si>
  <si>
    <t>CS ÚRS 2019 01</t>
  </si>
  <si>
    <t>4</t>
  </si>
  <si>
    <t>-2001275099</t>
  </si>
  <si>
    <t>121101101</t>
  </si>
  <si>
    <t>Sejmutí ornice nebo lesní půdy s vodorovným přemístěním na hromady v místě upotřebení nebo na dočasné či trvalé skládky se složením, na vzdálenost do 50 m</t>
  </si>
  <si>
    <t>m3</t>
  </si>
  <si>
    <t>1201590333</t>
  </si>
  <si>
    <t>122302202</t>
  </si>
  <si>
    <t>Odkopávky a prokopávky nezapažené pro silnice s přemístěním výkopku v příčných profilech na vzdálenost do 15 m nebo s naložením na dopravní prostředek v hornině tř. 4 přes 100 do 1 000 m3</t>
  </si>
  <si>
    <t>1281138732</t>
  </si>
  <si>
    <t>24</t>
  </si>
  <si>
    <t>132301201</t>
  </si>
  <si>
    <t>Hloubení zapažených i nezapažených rýh šířky přes 600 do 2 000 mm s urovnáním dna do předepsaného profilu a spádu v hornině tř. 4 do 100 m3</t>
  </si>
  <si>
    <t>26852453</t>
  </si>
  <si>
    <t>PSC</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</si>
  <si>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</si>
  <si>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t>
  </si>
  <si>
    <t>162301101</t>
  </si>
  <si>
    <t>Vodorovné přemístění výkopku nebo sypaniny po suchu na obvyklém dopravním prostředku, bez naložení výkopku, avšak se složením bez rozhrnutí z horniny tř. 1 až 4 na vzdálenost přes 50 do 500 m</t>
  </si>
  <si>
    <t>-400310807</t>
  </si>
  <si>
    <t>5</t>
  </si>
  <si>
    <t>162701102</t>
  </si>
  <si>
    <t>Vodorovné přemístění výkopku nebo sypaniny po suchu na obvyklém dopravním prostředku, bez naložení výkopku, avšak se složením bez rozhrnutí z horniny tř. 1 až 4 na vzdálenost přes 6 000 do 7000 m</t>
  </si>
  <si>
    <t>-261843928</t>
  </si>
  <si>
    <t>6</t>
  </si>
  <si>
    <t>167101102</t>
  </si>
  <si>
    <t>Nakládání, skládání a překládání neulehlého výkopku nebo sypaniny nakládání, množství přes 100 m3, z hornin tř. 1 až 4</t>
  </si>
  <si>
    <t>227926979</t>
  </si>
  <si>
    <t>7</t>
  </si>
  <si>
    <t>171102111</t>
  </si>
  <si>
    <t>Uložení sypaniny do zhutněných násypů pro dálnice a letiště s rozprostřením sypaniny ve vrstvách, s hrubým urovnáním a uzavřením povrchu násypu z hornin nesoudržných sypkých v aktivní zóně</t>
  </si>
  <si>
    <t>245196832</t>
  </si>
  <si>
    <t>8</t>
  </si>
  <si>
    <t>174101101</t>
  </si>
  <si>
    <t>Zásyp sypaninou z jakékoliv horniny s uložením výkopku ve vrstvách se zhutněním jam, šachet, rýh nebo kolem objektů v těchto vykopávkách</t>
  </si>
  <si>
    <t>1475832311</t>
  </si>
  <si>
    <t>25</t>
  </si>
  <si>
    <t>175111101</t>
  </si>
  <si>
    <t>Obsypání potrubí ručně sypaninou z vhodných hornin tř. 1 až 4 nebo materiálem připraveným podél výkopu ve vzdálenosti do 3 m od jeho kraje, pro jakoukoliv hloubku výkopu a míru zhutnění bez prohození sypaniny sítem</t>
  </si>
  <si>
    <t>566893776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</si>
  <si>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</si>
  <si>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26</t>
  </si>
  <si>
    <t>M</t>
  </si>
  <si>
    <t>58337331</t>
  </si>
  <si>
    <t>štěrkopísek frakce 0/22</t>
  </si>
  <si>
    <t>t</t>
  </si>
  <si>
    <t>-1148620239</t>
  </si>
  <si>
    <t>VV</t>
  </si>
  <si>
    <t>0 * 2 " Přepočtené koeficientem množství</t>
  </si>
  <si>
    <t>True</t>
  </si>
  <si>
    <t>28</t>
  </si>
  <si>
    <t>181102302</t>
  </si>
  <si>
    <t>Úprava pláně na v zářezech mimo skalních se zhutněním</t>
  </si>
  <si>
    <t>-1287686972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</si>
  <si>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</si>
  <si>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9</t>
  </si>
  <si>
    <t>181301112</t>
  </si>
  <si>
    <t>Rozprostření a urovnání ornice v rovině nebo ve svahu sklonu do 1:5 při souvislé ploše přes 500 m2, tl. vrstvy přes 100 do 150 mm</t>
  </si>
  <si>
    <t>104512256</t>
  </si>
  <si>
    <t>27</t>
  </si>
  <si>
    <t>181411122</t>
  </si>
  <si>
    <t>Založení trávníku na půdě předem připravené plochy do 1000 m2 výsevem včetně utažení lučního na svahu přes 1:5 do 1:2</t>
  </si>
  <si>
    <t>754783848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</si>
  <si>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</si>
  <si>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36</t>
  </si>
  <si>
    <t>40444010</t>
  </si>
  <si>
    <t>značka dopravní svislá výstražná FeZn A1-A30 P1,P4 900mm</t>
  </si>
  <si>
    <t>kus</t>
  </si>
  <si>
    <t>-2103927480</t>
  </si>
  <si>
    <t>37</t>
  </si>
  <si>
    <t>40445230R</t>
  </si>
  <si>
    <t>sloupek pro dopravní značku Fe pozinkovaný D 70mm v 3,5m</t>
  </si>
  <si>
    <t>1549380978</t>
  </si>
  <si>
    <t>38</t>
  </si>
  <si>
    <t>08211321</t>
  </si>
  <si>
    <t>voda pitná pro ostatní odběratele</t>
  </si>
  <si>
    <t>-815391928</t>
  </si>
  <si>
    <t>10</t>
  </si>
  <si>
    <t>182101101</t>
  </si>
  <si>
    <t>Svahování trvalých svahů do projektovaných profilů s potřebným přemístěním výkopku při svahování v zářezech v hornině tř. 1 až 4</t>
  </si>
  <si>
    <t>170829826</t>
  </si>
  <si>
    <t>44</t>
  </si>
  <si>
    <t>59229999R</t>
  </si>
  <si>
    <t>Práh podkladní 30-40 IZX 10/60</t>
  </si>
  <si>
    <t>m</t>
  </si>
  <si>
    <t>1860337703</t>
  </si>
  <si>
    <t>47</t>
  </si>
  <si>
    <t>40445158R</t>
  </si>
  <si>
    <t>sloupek směrový silniční plastový 1,2m "M"</t>
  </si>
  <si>
    <t>963156466</t>
  </si>
  <si>
    <t>48</t>
  </si>
  <si>
    <t>40445159R</t>
  </si>
  <si>
    <t>sloupek směrový silniční plastový 1,2m "K"</t>
  </si>
  <si>
    <t>-628031552</t>
  </si>
  <si>
    <t>49</t>
  </si>
  <si>
    <t>40445254R</t>
  </si>
  <si>
    <t>víčko plastové na sloupek</t>
  </si>
  <si>
    <t>1147038656</t>
  </si>
  <si>
    <t>50</t>
  </si>
  <si>
    <t>404999998R</t>
  </si>
  <si>
    <t>Dopravní příslušenství, držák DZ US 60(70)</t>
  </si>
  <si>
    <t>1455603994</t>
  </si>
  <si>
    <t>51</t>
  </si>
  <si>
    <t>404999999R</t>
  </si>
  <si>
    <t>materiál spojovací M8 FeZN</t>
  </si>
  <si>
    <t>-1942346323</t>
  </si>
  <si>
    <t>11</t>
  </si>
  <si>
    <t>182201101</t>
  </si>
  <si>
    <t>Svahování trvalých svahů do projektovaných profilů s potřebným přemístěním výkopku při svahování násypů v jakékoliv hornině</t>
  </si>
  <si>
    <t>-1177241833</t>
  </si>
  <si>
    <t>Svislé a kompletní konstrukce</t>
  </si>
  <si>
    <t>12</t>
  </si>
  <si>
    <t>327131111</t>
  </si>
  <si>
    <t>Montáž prefabrikovaných dílců opěrných nebo obkladních zdí z betonu předpjatého včetně spojovací vrstvy z cementové malty, hmotnosti jednotlivě do 5 t</t>
  </si>
  <si>
    <t>909756086</t>
  </si>
  <si>
    <t>Vodorovné konstrukce</t>
  </si>
  <si>
    <t>13</t>
  </si>
  <si>
    <t>451572111</t>
  </si>
  <si>
    <t>Lože pod potrubí, stoky a drobné objekty v otevřeném výkopu z kameniva drobného těženého 0 až 4 mm</t>
  </si>
  <si>
    <t>-679089696</t>
  </si>
  <si>
    <t>Komunikace pozemní</t>
  </si>
  <si>
    <t>32</t>
  </si>
  <si>
    <t>561041121R</t>
  </si>
  <si>
    <t>Zřízení podkladu ze zeminy upravené hydraulickými pojivy vápnem, cementem nebo směsnými pojivy (Road Mix) s rozprostřením, promísením, vlhčením, zhutněním a ošetřením vodou plochy přes 1 000 do 5 000 m2, tloušťka po zhutnění přes 250 do 300 mm</t>
  </si>
  <si>
    <t>2015602247</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</si>
  <si>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</si>
  <si>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14</t>
  </si>
  <si>
    <t>564851111</t>
  </si>
  <si>
    <t>Podklad ze štěrkodrti ŠD s rozprostřením a zhutněním, po zhutnění tl. 150 mm</t>
  </si>
  <si>
    <t>-65902401</t>
  </si>
  <si>
    <t>564861111</t>
  </si>
  <si>
    <t>Podklad ze štěrkodrti ŠD s rozprostřením a zhutněním, po zhutnění tl. 200 mm</t>
  </si>
  <si>
    <t>123417534</t>
  </si>
  <si>
    <t>16</t>
  </si>
  <si>
    <t>564871111</t>
  </si>
  <si>
    <t>Podklad ze štěrkodrti ŠD s rozprostřením a zhutněním, po zhutnění tl. 250 mm</t>
  </si>
  <si>
    <t>-2060777775</t>
  </si>
  <si>
    <t>17</t>
  </si>
  <si>
    <t>567122111</t>
  </si>
  <si>
    <t>Podklad ze směsi stmelené cementem SC bez dilatačních spár, s rozprostřením a zhutněním SC C 8/10 (KSC I), po zhutnění tl. 120 mm</t>
  </si>
  <si>
    <t>-414584939</t>
  </si>
  <si>
    <t>18</t>
  </si>
  <si>
    <t>573211111</t>
  </si>
  <si>
    <t>Postřik spojovací PS bez posypu kamenivem z asfaltu silničního, v množství 0,60 kg/m2</t>
  </si>
  <si>
    <t>843658557</t>
  </si>
  <si>
    <t>577152213</t>
  </si>
  <si>
    <t>Asfaltový beton vrstva obrusná ACO 16 s rozprostřením a se zhutněním z asfaltu v pruhu šířky přes 3 m, po zhutnění tl. 60 mm v ploše přes 1000m2</t>
  </si>
  <si>
    <t>1387358315</t>
  </si>
  <si>
    <t>34</t>
  </si>
  <si>
    <t>58530171</t>
  </si>
  <si>
    <t>vápno nehašené CL 90-Q pro úpravu zemin bezprašné</t>
  </si>
  <si>
    <t>-766503381</t>
  </si>
  <si>
    <t>35</t>
  </si>
  <si>
    <t>PFG.71002111</t>
  </si>
  <si>
    <t>trouba hrdlová přímá železobetonová s integrovaným těsněním TZH-Q 300/2500 integro 30 x 250 x 7 cm</t>
  </si>
  <si>
    <t>-1830236645</t>
  </si>
  <si>
    <t>Trubní vedení</t>
  </si>
  <si>
    <t>19</t>
  </si>
  <si>
    <t>811377111</t>
  </si>
  <si>
    <t>Kladení netěsněného potrubí z trub betonových do DN 300</t>
  </si>
  <si>
    <t>-1649283329</t>
  </si>
  <si>
    <t>Ostatní konstrukce a práce, bourání</t>
  </si>
  <si>
    <t>43</t>
  </si>
  <si>
    <t>913000000R</t>
  </si>
  <si>
    <t>Montáž a demontáž dočasného dopravního opatření</t>
  </si>
  <si>
    <t>soubor</t>
  </si>
  <si>
    <t>1177829959</t>
  </si>
  <si>
    <t xml:space="preserve">Poznámka k souboru cen:
1. V cenách jsou započteny náklady na montáž i demontáž dočasné značky, nebo podstavce.
</t>
  </si>
  <si>
    <t>46</t>
  </si>
  <si>
    <t>914111111</t>
  </si>
  <si>
    <t>Montáž svislé dopravní značky základní velikosti do 1 m2 objímkami na sloupky nebo konzoly</t>
  </si>
  <si>
    <t>30321251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</si>
  <si>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</si>
  <si>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45</t>
  </si>
  <si>
    <t>914511111</t>
  </si>
  <si>
    <t>Montáž sloupku dopravních značek délky do 3,5 m do betonového základu</t>
  </si>
  <si>
    <t>-324052045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</si>
  <si>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</si>
  <si>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</si>
  <si>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919411111</t>
  </si>
  <si>
    <t>Čelo propustku včetně římsy z betonu prostého bez zvláštních nároků na prostředí, pro propustek z trub DN 300 až 500 mm</t>
  </si>
  <si>
    <t>1982431580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</si>
  <si>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</si>
  <si>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20</t>
  </si>
  <si>
    <t>919731112</t>
  </si>
  <si>
    <t>Zarovnání styčné plochy podkladu nebo krytu podél vybourané části komunikace nebo zpevněné plochy z betonu prostého tl. do 150 mm</t>
  </si>
  <si>
    <t>1348749415</t>
  </si>
  <si>
    <t>919735113</t>
  </si>
  <si>
    <t>Řezání stávajícího živičného krytu nebo podkladu hloubky přes 100 do 150 mm</t>
  </si>
  <si>
    <t>-2065320244</t>
  </si>
  <si>
    <t>31</t>
  </si>
  <si>
    <t>952902121R</t>
  </si>
  <si>
    <t>Čištění budov při provádění oprav a udržovacích prací podlah drsných nebo chodníků zametením</t>
  </si>
  <si>
    <t>-423516135</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</si>
  <si>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</si>
  <si>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997</t>
  </si>
  <si>
    <t>Přesun sutě</t>
  </si>
  <si>
    <t>29</t>
  </si>
  <si>
    <t>997223855</t>
  </si>
  <si>
    <t>Poplatek za uložení stavebního odpadu na skládce (skládkovné) zeminy a kameniva zatříděného do Katalogu odpadů pod kódem 170 504</t>
  </si>
  <si>
    <t>587863257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</si>
  <si>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</si>
  <si>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30</t>
  </si>
  <si>
    <t>00572100</t>
  </si>
  <si>
    <t>osivo jetelotráva intenzivní víceletá</t>
  </si>
  <si>
    <t>kg</t>
  </si>
  <si>
    <t>-1768384106</t>
  </si>
  <si>
    <t>998</t>
  </si>
  <si>
    <t>Přesun hmot</t>
  </si>
  <si>
    <t>22</t>
  </si>
  <si>
    <t>998225111</t>
  </si>
  <si>
    <t>Přesun hmot pro komunikace s krytem z kameniva, monolitickým betonovým nebo živičným dopravní vzdálenost do 200 m jakékoliv délky objektu</t>
  </si>
  <si>
    <t>-270504137</t>
  </si>
  <si>
    <t>Práce a dodávky M</t>
  </si>
  <si>
    <t>23-M</t>
  </si>
  <si>
    <t>Montáže potrubí</t>
  </si>
  <si>
    <t>23</t>
  </si>
  <si>
    <t>230170015</t>
  </si>
  <si>
    <t>Zkouška těsnosti potrubí DN přes 200 do 350</t>
  </si>
  <si>
    <t>64</t>
  </si>
  <si>
    <t>-583105119</t>
  </si>
  <si>
    <t>46-M</t>
  </si>
  <si>
    <t xml:space="preserve">Zemní práce </t>
  </si>
  <si>
    <t>40</t>
  </si>
  <si>
    <t>460010025R</t>
  </si>
  <si>
    <t xml:space="preserve">Vytyčení trasy inženýrských sítí </t>
  </si>
  <si>
    <t>-773333181</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</si>
  <si>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</si>
  <si>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</si>
  <si>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Vedlejší rozpočtové náklady</t>
  </si>
  <si>
    <t>VRN1</t>
  </si>
  <si>
    <t>Průzkumné, geodetické a projektové práce</t>
  </si>
  <si>
    <t>39</t>
  </si>
  <si>
    <t>012002000</t>
  </si>
  <si>
    <t>Geodetické práce</t>
  </si>
  <si>
    <t>1024</t>
  </si>
  <si>
    <t>-657351996</t>
  </si>
  <si>
    <t>VRN3</t>
  </si>
  <si>
    <t>Zařízení staveniště</t>
  </si>
  <si>
    <t>41</t>
  </si>
  <si>
    <t>030001000</t>
  </si>
  <si>
    <t>-1394187966</t>
  </si>
  <si>
    <t>VRN4</t>
  </si>
  <si>
    <t>Inženýrská činnost</t>
  </si>
  <si>
    <t>42</t>
  </si>
  <si>
    <t>044003001</t>
  </si>
  <si>
    <t>Revize</t>
  </si>
  <si>
    <t>-270893629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</si>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</sst>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yy"/>
    <numFmt numFmtId="166" formatCode="#,##0.00000"/>
  </numFmts>
  <fonts count="39">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3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6"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8" fillId="4" borderId="13" xfId="0" applyFont="1" applyFill="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19" fillId="0" borderId="15"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4" fontId="2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7" fillId="0" borderId="18"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20" applyFont="1" applyAlignment="1">
      <alignment horizontal="center" vertical="center"/>
    </xf>
    <xf numFmtId="0" fontId="5" fillId="0" borderId="3" xfId="0" applyFont="1" applyBorder="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4" fillId="0" borderId="19" xfId="0" applyNumberFormat="1" applyFont="1" applyBorder="1" applyAlignment="1" applyProtection="1">
      <alignment vertical="center"/>
      <protection/>
    </xf>
    <xf numFmtId="4" fontId="24" fillId="0" borderId="20"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4" fontId="24"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5"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8"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8" fillId="4" borderId="0" xfId="0" applyFont="1" applyFill="1" applyAlignment="1" applyProtection="1">
      <alignment horizontal="right" vertical="center"/>
      <protection/>
    </xf>
    <xf numFmtId="0" fontId="25"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8" fillId="4" borderId="14" xfId="0" applyFont="1" applyFill="1" applyBorder="1" applyAlignment="1" applyProtection="1">
      <alignment horizontal="center" vertical="center" wrapText="1"/>
      <protection/>
    </xf>
    <xf numFmtId="0" fontId="18" fillId="4" borderId="15" xfId="0" applyFont="1" applyFill="1" applyBorder="1" applyAlignment="1" applyProtection="1">
      <alignment horizontal="center" vertical="center" wrapText="1"/>
      <protection/>
    </xf>
    <xf numFmtId="0" fontId="18" fillId="4" borderId="15" xfId="0" applyFont="1" applyFill="1" applyBorder="1" applyAlignment="1" applyProtection="1">
      <alignment horizontal="center" vertical="center" wrapText="1"/>
      <protection locked="0"/>
    </xf>
    <xf numFmtId="0" fontId="18"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166" fontId="20" fillId="0" borderId="0" xfId="0" applyNumberFormat="1" applyFont="1" applyAlignment="1" applyProtection="1">
      <alignment/>
      <protection/>
    </xf>
    <xf numFmtId="166" fontId="26" fillId="0" borderId="10" xfId="0" applyNumberFormat="1" applyFont="1" applyBorder="1" applyAlignment="1" applyProtection="1">
      <alignment/>
      <protection/>
    </xf>
    <xf numFmtId="166" fontId="26" fillId="0" borderId="11" xfId="0" applyNumberFormat="1" applyFont="1" applyBorder="1" applyAlignment="1" applyProtection="1">
      <alignment/>
      <protection/>
    </xf>
    <xf numFmtId="166" fontId="1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166"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166" fontId="8" fillId="0" borderId="0" xfId="0" applyNumberFormat="1" applyFont="1" applyAlignment="1">
      <alignment vertical="center"/>
    </xf>
    <xf numFmtId="0" fontId="7" fillId="0" borderId="0" xfId="0" applyFont="1" applyAlignment="1" applyProtection="1">
      <alignment horizontal="left"/>
      <protection/>
    </xf>
    <xf numFmtId="166"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6" fontId="0" fillId="0" borderId="22" xfId="0" applyNumberFormat="1" applyFont="1" applyBorder="1" applyAlignment="1" applyProtection="1">
      <alignment vertical="center"/>
      <protection/>
    </xf>
    <xf numFmtId="166" fontId="0" fillId="2" borderId="22" xfId="0" applyNumberFormat="1" applyFont="1" applyFill="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166" fontId="0" fillId="0" borderId="0" xfId="0" applyNumberFormat="1" applyFont="1" applyAlignment="1">
      <alignment vertical="center"/>
    </xf>
    <xf numFmtId="0" fontId="27" fillId="0" borderId="0" xfId="0" applyFont="1" applyAlignment="1" applyProtection="1">
      <alignment horizontal="left" vertical="center"/>
      <protection/>
    </xf>
    <xf numFmtId="0" fontId="2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29" fillId="0" borderId="22" xfId="0" applyFont="1" applyBorder="1" applyAlignment="1" applyProtection="1">
      <alignment horizontal="center" vertical="center"/>
      <protection/>
    </xf>
    <xf numFmtId="49" fontId="29" fillId="0" borderId="22" xfId="0" applyNumberFormat="1" applyFont="1" applyBorder="1" applyAlignment="1" applyProtection="1">
      <alignment horizontal="left" vertical="center" wrapText="1"/>
      <protection/>
    </xf>
    <xf numFmtId="0" fontId="29" fillId="0" borderId="22" xfId="0" applyFont="1" applyBorder="1" applyAlignment="1" applyProtection="1">
      <alignment horizontal="left" vertical="center" wrapText="1"/>
      <protection/>
    </xf>
    <xf numFmtId="0" fontId="29" fillId="0" borderId="22" xfId="0" applyFont="1" applyBorder="1" applyAlignment="1" applyProtection="1">
      <alignment horizontal="center" vertical="center" wrapText="1"/>
      <protection/>
    </xf>
    <xf numFmtId="166" fontId="29" fillId="0" borderId="22" xfId="0" applyNumberFormat="1" applyFont="1" applyBorder="1" applyAlignment="1" applyProtection="1">
      <alignment vertical="center"/>
      <protection/>
    </xf>
    <xf numFmtId="166" fontId="29" fillId="2" borderId="22" xfId="0" applyNumberFormat="1" applyFont="1" applyFill="1" applyBorder="1" applyAlignment="1" applyProtection="1">
      <alignment vertical="center"/>
      <protection locked="0"/>
    </xf>
    <xf numFmtId="0" fontId="29" fillId="0" borderId="3" xfId="0" applyFont="1" applyBorder="1" applyAlignment="1">
      <alignment vertical="center"/>
    </xf>
    <xf numFmtId="0" fontId="29" fillId="2" borderId="18" xfId="0" applyFont="1" applyFill="1" applyBorder="1" applyAlignment="1" applyProtection="1">
      <alignment horizontal="left" vertical="center"/>
      <protection locked="0"/>
    </xf>
    <xf numFmtId="0" fontId="29" fillId="0" borderId="0" xfId="0" applyFont="1" applyBorder="1" applyAlignment="1" applyProtection="1">
      <alignment horizontal="center"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6"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0" fillId="0" borderId="23" xfId="0" applyFont="1" applyBorder="1" applyAlignment="1">
      <alignment vertical="center" wrapText="1"/>
    </xf>
    <xf numFmtId="0" fontId="30" fillId="0" borderId="24" xfId="0" applyFont="1" applyBorder="1" applyAlignment="1">
      <alignment vertical="center" wrapText="1"/>
    </xf>
    <xf numFmtId="0" fontId="30" fillId="0" borderId="25" xfId="0" applyFont="1" applyBorder="1" applyAlignment="1">
      <alignment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left" vertical="center"/>
    </xf>
    <xf numFmtId="0" fontId="33" fillId="0" borderId="0" xfId="0" applyFont="1" applyBorder="1" applyAlignment="1">
      <alignment vertical="center"/>
    </xf>
    <xf numFmtId="49" fontId="33" fillId="0" borderId="0" xfId="0" applyNumberFormat="1" applyFont="1" applyBorder="1" applyAlignment="1">
      <alignment vertical="center" wrapText="1"/>
    </xf>
    <xf numFmtId="0" fontId="30" fillId="0" borderId="28" xfId="0" applyFont="1" applyBorder="1" applyAlignment="1">
      <alignment vertical="center" wrapText="1"/>
    </xf>
    <xf numFmtId="0" fontId="34" fillId="0" borderId="29" xfId="0" applyFont="1" applyBorder="1" applyAlignment="1">
      <alignment vertical="center" wrapText="1"/>
    </xf>
    <xf numFmtId="0" fontId="30" fillId="0" borderId="30" xfId="0" applyFont="1" applyBorder="1" applyAlignment="1">
      <alignment vertical="center" wrapText="1"/>
    </xf>
    <xf numFmtId="0" fontId="30" fillId="0" borderId="0" xfId="0" applyFont="1" applyBorder="1" applyAlignment="1">
      <alignment vertical="top"/>
    </xf>
    <xf numFmtId="0" fontId="30" fillId="0" borderId="0" xfId="0" applyFont="1" applyAlignment="1">
      <alignment vertical="top"/>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29" xfId="0" applyFont="1" applyBorder="1" applyAlignment="1">
      <alignment horizontal="left" vertical="center"/>
    </xf>
    <xf numFmtId="0" fontId="32" fillId="0" borderId="29" xfId="0" applyFont="1" applyBorder="1" applyAlignment="1">
      <alignment horizontal="center" vertical="center"/>
    </xf>
    <xf numFmtId="0" fontId="35" fillId="0" borderId="29" xfId="0" applyFont="1" applyBorder="1" applyAlignment="1">
      <alignment horizontal="left" vertical="center"/>
    </xf>
    <xf numFmtId="0" fontId="36" fillId="0" borderId="0" xfId="0" applyFont="1" applyBorder="1" applyAlignment="1">
      <alignment horizontal="left" vertical="center"/>
    </xf>
    <xf numFmtId="0" fontId="33" fillId="0" borderId="0" xfId="0" applyFont="1" applyAlignment="1">
      <alignment horizontal="left" vertical="center"/>
    </xf>
    <xf numFmtId="0" fontId="33" fillId="0" borderId="0" xfId="0" applyFont="1" applyBorder="1" applyAlignment="1">
      <alignment horizontal="center" vertical="center"/>
    </xf>
    <xf numFmtId="0" fontId="33" fillId="0" borderId="26"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0" fillId="0" borderId="28" xfId="0" applyFont="1" applyBorder="1" applyAlignment="1">
      <alignment horizontal="left" vertical="center"/>
    </xf>
    <xf numFmtId="0" fontId="34" fillId="0" borderId="29" xfId="0" applyFont="1" applyBorder="1" applyAlignment="1">
      <alignment horizontal="left" vertical="center"/>
    </xf>
    <xf numFmtId="0" fontId="30" fillId="0" borderId="30" xfId="0" applyFont="1" applyBorder="1" applyAlignment="1">
      <alignment horizontal="left" vertical="center"/>
    </xf>
    <xf numFmtId="0" fontId="30"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3" fillId="0" borderId="29" xfId="0" applyFont="1" applyBorder="1" applyAlignment="1">
      <alignment horizontal="left" vertical="center"/>
    </xf>
    <xf numFmtId="0" fontId="30" fillId="0" borderId="0" xfId="0" applyFont="1" applyBorder="1" applyAlignment="1">
      <alignment horizontal="left" vertical="center" wrapText="1"/>
    </xf>
    <xf numFmtId="0" fontId="33" fillId="0" borderId="0" xfId="0" applyFont="1" applyBorder="1" applyAlignment="1">
      <alignment horizontal="center"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left" vertical="center"/>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0" xfId="0" applyFont="1" applyBorder="1" applyAlignment="1">
      <alignment horizontal="left" vertical="top"/>
    </xf>
    <xf numFmtId="0" fontId="33" fillId="0" borderId="0" xfId="0" applyFont="1" applyBorder="1" applyAlignment="1">
      <alignment horizontal="center" vertical="top"/>
    </xf>
    <xf numFmtId="0" fontId="33" fillId="0" borderId="28" xfId="0" applyFont="1" applyBorder="1" applyAlignment="1">
      <alignment horizontal="left" vertical="center"/>
    </xf>
    <xf numFmtId="0" fontId="33" fillId="0" borderId="30" xfId="0" applyFont="1" applyBorder="1" applyAlignment="1">
      <alignment horizontal="left" vertical="center"/>
    </xf>
    <xf numFmtId="0" fontId="35" fillId="0" borderId="0" xfId="0" applyFont="1" applyAlignment="1">
      <alignment vertical="center"/>
    </xf>
    <xf numFmtId="0" fontId="32" fillId="0" borderId="0" xfId="0" applyFont="1" applyBorder="1" applyAlignment="1">
      <alignment vertical="center"/>
    </xf>
    <xf numFmtId="0" fontId="35" fillId="0" borderId="29" xfId="0" applyFont="1" applyBorder="1" applyAlignment="1">
      <alignment vertical="center"/>
    </xf>
    <xf numFmtId="0" fontId="32" fillId="0" borderId="29" xfId="0" applyFont="1" applyBorder="1" applyAlignment="1">
      <alignment vertical="center"/>
    </xf>
    <xf numFmtId="0" fontId="0" fillId="0" borderId="0" xfId="0" applyBorder="1" applyAlignment="1">
      <alignment vertical="top"/>
    </xf>
    <xf numFmtId="49" fontId="33" fillId="0" borderId="0" xfId="0" applyNumberFormat="1" applyFont="1" applyBorder="1" applyAlignment="1">
      <alignment horizontal="left" vertical="center"/>
    </xf>
    <xf numFmtId="0" fontId="0" fillId="0" borderId="29" xfId="0" applyBorder="1" applyAlignment="1">
      <alignment vertical="top"/>
    </xf>
    <xf numFmtId="0" fontId="32" fillId="0" borderId="29" xfId="0" applyFont="1" applyBorder="1" applyAlignment="1">
      <alignment horizontal="left"/>
    </xf>
    <xf numFmtId="0" fontId="35" fillId="0" borderId="29" xfId="0" applyFont="1" applyBorder="1" applyAlignment="1">
      <alignment/>
    </xf>
    <xf numFmtId="0" fontId="30" fillId="0" borderId="26" xfId="0" applyFont="1" applyBorder="1" applyAlignment="1">
      <alignment vertical="top"/>
    </xf>
    <xf numFmtId="0" fontId="30" fillId="0" borderId="27" xfId="0" applyFont="1" applyBorder="1" applyAlignment="1">
      <alignment vertical="top"/>
    </xf>
    <xf numFmtId="0" fontId="30" fillId="0" borderId="0" xfId="0" applyFont="1" applyBorder="1" applyAlignment="1">
      <alignment horizontal="center" vertical="center"/>
    </xf>
    <xf numFmtId="0" fontId="30" fillId="0" borderId="0" xfId="0" applyFont="1" applyBorder="1" applyAlignment="1">
      <alignment horizontal="left" vertical="top"/>
    </xf>
    <xf numFmtId="0" fontId="30" fillId="0" borderId="28" xfId="0" applyFont="1" applyBorder="1" applyAlignment="1">
      <alignment vertical="top"/>
    </xf>
    <xf numFmtId="0" fontId="30" fillId="0" borderId="29" xfId="0" applyFont="1" applyBorder="1" applyAlignment="1">
      <alignment vertical="top"/>
    </xf>
    <xf numFmtId="0" fontId="30" fillId="0" borderId="30" xfId="0" applyFont="1" applyBorder="1" applyAlignment="1">
      <alignment vertical="top"/>
    </xf>
    <xf numFmtId="4" fontId="14" fillId="0" borderId="0" xfId="0" applyNumberFormat="1" applyFont="1" applyAlignment="1" applyProtection="1">
      <alignment vertical="center"/>
      <protection/>
    </xf>
    <xf numFmtId="0" fontId="2" fillId="0" borderId="0" xfId="0" applyFont="1" applyAlignment="1" applyProtection="1">
      <alignment vertical="center"/>
      <protection/>
    </xf>
    <xf numFmtId="0" fontId="14" fillId="0" borderId="0" xfId="0" applyFont="1" applyAlignment="1">
      <alignment horizontal="left" vertical="top" wrapText="1"/>
    </xf>
    <xf numFmtId="0" fontId="14" fillId="0" borderId="0" xfId="0" applyFont="1" applyAlignment="1">
      <alignment horizontal="left" vertical="center"/>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8" fillId="4" borderId="6" xfId="0" applyFont="1" applyFill="1" applyBorder="1" applyAlignment="1" applyProtection="1">
      <alignment horizontal="center" vertical="center"/>
      <protection/>
    </xf>
    <xf numFmtId="0" fontId="18" fillId="4" borderId="7" xfId="0" applyFont="1" applyFill="1" applyBorder="1" applyAlignment="1" applyProtection="1">
      <alignment horizontal="left" vertical="center"/>
      <protection/>
    </xf>
    <xf numFmtId="0" fontId="18" fillId="4" borderId="7" xfId="0" applyFont="1" applyFill="1" applyBorder="1" applyAlignment="1" applyProtection="1">
      <alignment horizontal="center" vertical="center"/>
      <protection/>
    </xf>
    <xf numFmtId="0" fontId="18" fillId="4" borderId="7" xfId="0" applyFont="1" applyFill="1" applyBorder="1" applyAlignment="1" applyProtection="1">
      <alignment horizontal="right" vertical="center"/>
      <protection/>
    </xf>
    <xf numFmtId="4" fontId="23" fillId="0" borderId="0" xfId="0" applyNumberFormat="1" applyFont="1" applyAlignment="1" applyProtection="1">
      <alignment vertical="center"/>
      <protection/>
    </xf>
    <xf numFmtId="0" fontId="23" fillId="0" borderId="0" xfId="0" applyFont="1" applyAlignment="1" applyProtection="1">
      <alignment vertical="center"/>
      <protection/>
    </xf>
    <xf numFmtId="0" fontId="22" fillId="0" borderId="0" xfId="0" applyFont="1" applyAlignment="1" applyProtection="1">
      <alignment horizontal="left" vertical="center" wrapText="1"/>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3" fillId="0" borderId="0" xfId="0" applyFont="1" applyBorder="1" applyAlignment="1">
      <alignment horizontal="left" vertical="top"/>
    </xf>
    <xf numFmtId="0" fontId="33" fillId="0" borderId="0" xfId="0" applyFont="1" applyBorder="1" applyAlignment="1">
      <alignment horizontal="left" vertical="center"/>
    </xf>
    <xf numFmtId="0" fontId="32" fillId="0" borderId="29" xfId="0" applyFont="1" applyBorder="1" applyAlignment="1">
      <alignment horizontal="left"/>
    </xf>
    <xf numFmtId="0" fontId="31" fillId="0" borderId="0" xfId="0" applyFont="1" applyBorder="1" applyAlignment="1">
      <alignment horizontal="center" vertical="center" wrapText="1"/>
    </xf>
    <xf numFmtId="0" fontId="33" fillId="0" borderId="0" xfId="0" applyFont="1" applyBorder="1" applyAlignment="1">
      <alignment horizontal="left" vertical="center" wrapText="1"/>
    </xf>
    <xf numFmtId="0" fontId="31" fillId="0" borderId="0" xfId="0" applyFont="1" applyBorder="1" applyAlignment="1">
      <alignment horizontal="center" vertical="center"/>
    </xf>
    <xf numFmtId="0" fontId="32" fillId="0" borderId="29" xfId="0" applyFont="1" applyBorder="1" applyAlignment="1">
      <alignment horizontal="left" wrapText="1"/>
    </xf>
    <xf numFmtId="49" fontId="3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workbookViewId="0" topLeftCell="A67"/>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 customHeight="1">
      <c r="AR2" s="294"/>
      <c r="AS2" s="294"/>
      <c r="AT2" s="294"/>
      <c r="AU2" s="294"/>
      <c r="AV2" s="294"/>
      <c r="AW2" s="294"/>
      <c r="AX2" s="294"/>
      <c r="AY2" s="294"/>
      <c r="AZ2" s="294"/>
      <c r="BA2" s="294"/>
      <c r="BB2" s="294"/>
      <c r="BC2" s="294"/>
      <c r="BD2" s="294"/>
      <c r="BE2" s="294"/>
      <c r="BS2" s="14" t="s">
        <v>6</v>
      </c>
      <c r="BT2" s="14" t="s">
        <v>7</v>
      </c>
    </row>
    <row r="3" spans="2:72" ht="6.9"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6</v>
      </c>
    </row>
    <row r="5" spans="2:71" ht="12" customHeight="1">
      <c r="B5" s="18"/>
      <c r="C5" s="19"/>
      <c r="D5" s="23" t="s">
        <v>12</v>
      </c>
      <c r="E5" s="19"/>
      <c r="F5" s="19"/>
      <c r="G5" s="19"/>
      <c r="H5" s="19"/>
      <c r="I5" s="19"/>
      <c r="J5" s="19"/>
      <c r="K5" s="315" t="s">
        <v>13</v>
      </c>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19"/>
      <c r="AQ5" s="19"/>
      <c r="AR5" s="17"/>
      <c r="BE5" s="286" t="s">
        <v>14</v>
      </c>
      <c r="BS5" s="14" t="s">
        <v>6</v>
      </c>
    </row>
    <row r="6" spans="2:71" ht="36.9" customHeight="1">
      <c r="B6" s="18"/>
      <c r="C6" s="19"/>
      <c r="D6" s="25" t="s">
        <v>15</v>
      </c>
      <c r="E6" s="19"/>
      <c r="F6" s="19"/>
      <c r="G6" s="19"/>
      <c r="H6" s="19"/>
      <c r="I6" s="19"/>
      <c r="J6" s="19"/>
      <c r="K6" s="317" t="s">
        <v>16</v>
      </c>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19"/>
      <c r="AQ6" s="19"/>
      <c r="AR6" s="17"/>
      <c r="BE6" s="287"/>
      <c r="BS6" s="14" t="s">
        <v>6</v>
      </c>
    </row>
    <row r="7" spans="2:71" ht="12" customHeight="1">
      <c r="B7" s="18"/>
      <c r="C7" s="19"/>
      <c r="D7" s="26" t="s">
        <v>17</v>
      </c>
      <c r="E7" s="19"/>
      <c r="F7" s="19"/>
      <c r="G7" s="19"/>
      <c r="H7" s="19"/>
      <c r="I7" s="19"/>
      <c r="J7" s="19"/>
      <c r="K7" s="24" t="s">
        <v>18</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4" t="s">
        <v>18</v>
      </c>
      <c r="AO7" s="19"/>
      <c r="AP7" s="19"/>
      <c r="AQ7" s="19"/>
      <c r="AR7" s="17"/>
      <c r="BE7" s="287"/>
      <c r="BS7" s="14" t="s">
        <v>6</v>
      </c>
    </row>
    <row r="8" spans="2:71" ht="12" customHeight="1">
      <c r="B8" s="18"/>
      <c r="C8" s="19"/>
      <c r="D8" s="26"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22</v>
      </c>
      <c r="AL8" s="19"/>
      <c r="AM8" s="19"/>
      <c r="AN8" s="27" t="s">
        <v>23</v>
      </c>
      <c r="AO8" s="19"/>
      <c r="AP8" s="19"/>
      <c r="AQ8" s="19"/>
      <c r="AR8" s="17"/>
      <c r="BE8" s="287"/>
      <c r="BS8" s="14" t="s">
        <v>6</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7"/>
      <c r="BS9" s="14" t="s">
        <v>6</v>
      </c>
    </row>
    <row r="10" spans="2:71" ht="12" customHeight="1">
      <c r="B10" s="18"/>
      <c r="C10" s="19"/>
      <c r="D10" s="26"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25</v>
      </c>
      <c r="AL10" s="19"/>
      <c r="AM10" s="19"/>
      <c r="AN10" s="24" t="s">
        <v>18</v>
      </c>
      <c r="AO10" s="19"/>
      <c r="AP10" s="19"/>
      <c r="AQ10" s="19"/>
      <c r="AR10" s="17"/>
      <c r="BE10" s="287"/>
      <c r="BS10" s="14" t="s">
        <v>6</v>
      </c>
    </row>
    <row r="11" spans="2:71" ht="18.45"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27</v>
      </c>
      <c r="AL11" s="19"/>
      <c r="AM11" s="19"/>
      <c r="AN11" s="24" t="s">
        <v>18</v>
      </c>
      <c r="AO11" s="19"/>
      <c r="AP11" s="19"/>
      <c r="AQ11" s="19"/>
      <c r="AR11" s="17"/>
      <c r="BE11" s="287"/>
      <c r="BS11" s="14" t="s">
        <v>6</v>
      </c>
    </row>
    <row r="12" spans="2:71" ht="6.9"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7"/>
      <c r="BS12" s="14" t="s">
        <v>6</v>
      </c>
    </row>
    <row r="13" spans="2:71" ht="12" customHeight="1">
      <c r="B13" s="18"/>
      <c r="C13" s="19"/>
      <c r="D13" s="26"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25</v>
      </c>
      <c r="AL13" s="19"/>
      <c r="AM13" s="19"/>
      <c r="AN13" s="28" t="s">
        <v>29</v>
      </c>
      <c r="AO13" s="19"/>
      <c r="AP13" s="19"/>
      <c r="AQ13" s="19"/>
      <c r="AR13" s="17"/>
      <c r="BE13" s="287"/>
      <c r="BS13" s="14" t="s">
        <v>6</v>
      </c>
    </row>
    <row r="14" spans="2:71" ht="10.2">
      <c r="B14" s="18"/>
      <c r="C14" s="19"/>
      <c r="D14" s="19"/>
      <c r="E14" s="318" t="s">
        <v>29</v>
      </c>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26" t="s">
        <v>27</v>
      </c>
      <c r="AL14" s="19"/>
      <c r="AM14" s="19"/>
      <c r="AN14" s="28" t="s">
        <v>29</v>
      </c>
      <c r="AO14" s="19"/>
      <c r="AP14" s="19"/>
      <c r="AQ14" s="19"/>
      <c r="AR14" s="17"/>
      <c r="BE14" s="287"/>
      <c r="BS14" s="14" t="s">
        <v>6</v>
      </c>
    </row>
    <row r="15" spans="2:71" ht="6.9"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7"/>
      <c r="BS15" s="14" t="s">
        <v>4</v>
      </c>
    </row>
    <row r="16" spans="2:71" ht="12" customHeight="1">
      <c r="B16" s="18"/>
      <c r="C16" s="19"/>
      <c r="D16" s="26"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25</v>
      </c>
      <c r="AL16" s="19"/>
      <c r="AM16" s="19"/>
      <c r="AN16" s="24" t="s">
        <v>18</v>
      </c>
      <c r="AO16" s="19"/>
      <c r="AP16" s="19"/>
      <c r="AQ16" s="19"/>
      <c r="AR16" s="17"/>
      <c r="BE16" s="287"/>
      <c r="BS16" s="14" t="s">
        <v>4</v>
      </c>
    </row>
    <row r="17" spans="2:71" ht="18.45" customHeight="1">
      <c r="B17" s="18"/>
      <c r="C17" s="19"/>
      <c r="D17" s="19"/>
      <c r="E17" s="24" t="s">
        <v>26</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27</v>
      </c>
      <c r="AL17" s="19"/>
      <c r="AM17" s="19"/>
      <c r="AN17" s="24" t="s">
        <v>18</v>
      </c>
      <c r="AO17" s="19"/>
      <c r="AP17" s="19"/>
      <c r="AQ17" s="19"/>
      <c r="AR17" s="17"/>
      <c r="BE17" s="287"/>
      <c r="BS17" s="14" t="s">
        <v>4</v>
      </c>
    </row>
    <row r="18" spans="2:71" ht="6.9"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7"/>
      <c r="BS18" s="14" t="s">
        <v>6</v>
      </c>
    </row>
    <row r="19" spans="2:71" ht="12" customHeight="1">
      <c r="B19" s="18"/>
      <c r="C19" s="19"/>
      <c r="D19" s="26" t="s">
        <v>31</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25</v>
      </c>
      <c r="AL19" s="19"/>
      <c r="AM19" s="19"/>
      <c r="AN19" s="24" t="s">
        <v>18</v>
      </c>
      <c r="AO19" s="19"/>
      <c r="AP19" s="19"/>
      <c r="AQ19" s="19"/>
      <c r="AR19" s="17"/>
      <c r="BE19" s="287"/>
      <c r="BS19" s="14" t="s">
        <v>6</v>
      </c>
    </row>
    <row r="20" spans="2:71" ht="18.45" customHeight="1">
      <c r="B20" s="18"/>
      <c r="C20" s="19"/>
      <c r="D20" s="19"/>
      <c r="E20" s="24" t="s">
        <v>26</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27</v>
      </c>
      <c r="AL20" s="19"/>
      <c r="AM20" s="19"/>
      <c r="AN20" s="24" t="s">
        <v>18</v>
      </c>
      <c r="AO20" s="19"/>
      <c r="AP20" s="19"/>
      <c r="AQ20" s="19"/>
      <c r="AR20" s="17"/>
      <c r="BE20" s="287"/>
      <c r="BS20" s="14" t="s">
        <v>4</v>
      </c>
    </row>
    <row r="21" spans="2:57" ht="6.9"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7"/>
    </row>
    <row r="22" spans="2:57" ht="12" customHeight="1">
      <c r="B22" s="18"/>
      <c r="C22" s="19"/>
      <c r="D22" s="26" t="s">
        <v>32</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7"/>
    </row>
    <row r="23" spans="2:57" ht="45" customHeight="1">
      <c r="B23" s="18"/>
      <c r="C23" s="19"/>
      <c r="D23" s="19"/>
      <c r="E23" s="320" t="s">
        <v>33</v>
      </c>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19"/>
      <c r="AP23" s="19"/>
      <c r="AQ23" s="19"/>
      <c r="AR23" s="17"/>
      <c r="BE23" s="287"/>
    </row>
    <row r="24" spans="2:57" ht="6.9"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7"/>
    </row>
    <row r="25" spans="2:57" ht="6.9" customHeight="1">
      <c r="B25" s="18"/>
      <c r="C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9"/>
      <c r="AQ25" s="19"/>
      <c r="AR25" s="17"/>
      <c r="BE25" s="287"/>
    </row>
    <row r="26" spans="2:57" s="1" customFormat="1" ht="25.95" customHeight="1">
      <c r="B26" s="31"/>
      <c r="C26" s="32"/>
      <c r="D26" s="33" t="s">
        <v>34</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88">
        <f>ROUND(AG54,15)</f>
        <v>0</v>
      </c>
      <c r="AL26" s="289"/>
      <c r="AM26" s="289"/>
      <c r="AN26" s="289"/>
      <c r="AO26" s="289"/>
      <c r="AP26" s="32"/>
      <c r="AQ26" s="32"/>
      <c r="AR26" s="35"/>
      <c r="BE26" s="287"/>
    </row>
    <row r="27" spans="2:57" s="1" customFormat="1" ht="6.9" customHeight="1">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287"/>
    </row>
    <row r="28" spans="2:57" s="1" customFormat="1" ht="10.2">
      <c r="B28" s="31"/>
      <c r="C28" s="32"/>
      <c r="D28" s="32"/>
      <c r="E28" s="32"/>
      <c r="F28" s="32"/>
      <c r="G28" s="32"/>
      <c r="H28" s="32"/>
      <c r="I28" s="32"/>
      <c r="J28" s="32"/>
      <c r="K28" s="32"/>
      <c r="L28" s="321" t="s">
        <v>35</v>
      </c>
      <c r="M28" s="321"/>
      <c r="N28" s="321"/>
      <c r="O28" s="321"/>
      <c r="P28" s="321"/>
      <c r="Q28" s="32"/>
      <c r="R28" s="32"/>
      <c r="S28" s="32"/>
      <c r="T28" s="32"/>
      <c r="U28" s="32"/>
      <c r="V28" s="32"/>
      <c r="W28" s="321" t="s">
        <v>36</v>
      </c>
      <c r="X28" s="321"/>
      <c r="Y28" s="321"/>
      <c r="Z28" s="321"/>
      <c r="AA28" s="321"/>
      <c r="AB28" s="321"/>
      <c r="AC28" s="321"/>
      <c r="AD28" s="321"/>
      <c r="AE28" s="321"/>
      <c r="AF28" s="32"/>
      <c r="AG28" s="32"/>
      <c r="AH28" s="32"/>
      <c r="AI28" s="32"/>
      <c r="AJ28" s="32"/>
      <c r="AK28" s="321" t="s">
        <v>37</v>
      </c>
      <c r="AL28" s="321"/>
      <c r="AM28" s="321"/>
      <c r="AN28" s="321"/>
      <c r="AO28" s="321"/>
      <c r="AP28" s="32"/>
      <c r="AQ28" s="32"/>
      <c r="AR28" s="35"/>
      <c r="BE28" s="287"/>
    </row>
    <row r="29" spans="2:57" s="2" customFormat="1" ht="14.4" customHeight="1">
      <c r="B29" s="36"/>
      <c r="C29" s="37"/>
      <c r="D29" s="26" t="s">
        <v>38</v>
      </c>
      <c r="E29" s="37"/>
      <c r="F29" s="26" t="s">
        <v>39</v>
      </c>
      <c r="G29" s="37"/>
      <c r="H29" s="37"/>
      <c r="I29" s="37"/>
      <c r="J29" s="37"/>
      <c r="K29" s="37"/>
      <c r="L29" s="322">
        <v>0.21</v>
      </c>
      <c r="M29" s="285"/>
      <c r="N29" s="285"/>
      <c r="O29" s="285"/>
      <c r="P29" s="285"/>
      <c r="Q29" s="37"/>
      <c r="R29" s="37"/>
      <c r="S29" s="37"/>
      <c r="T29" s="37"/>
      <c r="U29" s="37"/>
      <c r="V29" s="37"/>
      <c r="W29" s="284">
        <f>ROUND(AZ54,15)</f>
        <v>0</v>
      </c>
      <c r="X29" s="285"/>
      <c r="Y29" s="285"/>
      <c r="Z29" s="285"/>
      <c r="AA29" s="285"/>
      <c r="AB29" s="285"/>
      <c r="AC29" s="285"/>
      <c r="AD29" s="285"/>
      <c r="AE29" s="285"/>
      <c r="AF29" s="37"/>
      <c r="AG29" s="37"/>
      <c r="AH29" s="37"/>
      <c r="AI29" s="37"/>
      <c r="AJ29" s="37"/>
      <c r="AK29" s="284">
        <f>ROUND(AV54,15)</f>
        <v>0</v>
      </c>
      <c r="AL29" s="285"/>
      <c r="AM29" s="285"/>
      <c r="AN29" s="285"/>
      <c r="AO29" s="285"/>
      <c r="AP29" s="37"/>
      <c r="AQ29" s="37"/>
      <c r="AR29" s="38"/>
      <c r="BE29" s="287"/>
    </row>
    <row r="30" spans="2:57" s="2" customFormat="1" ht="14.4" customHeight="1">
      <c r="B30" s="36"/>
      <c r="C30" s="37"/>
      <c r="D30" s="37"/>
      <c r="E30" s="37"/>
      <c r="F30" s="26" t="s">
        <v>40</v>
      </c>
      <c r="G30" s="37"/>
      <c r="H30" s="37"/>
      <c r="I30" s="37"/>
      <c r="J30" s="37"/>
      <c r="K30" s="37"/>
      <c r="L30" s="322">
        <v>0.15</v>
      </c>
      <c r="M30" s="285"/>
      <c r="N30" s="285"/>
      <c r="O30" s="285"/>
      <c r="P30" s="285"/>
      <c r="Q30" s="37"/>
      <c r="R30" s="37"/>
      <c r="S30" s="37"/>
      <c r="T30" s="37"/>
      <c r="U30" s="37"/>
      <c r="V30" s="37"/>
      <c r="W30" s="284">
        <f>ROUND(BA54,15)</f>
        <v>0</v>
      </c>
      <c r="X30" s="285"/>
      <c r="Y30" s="285"/>
      <c r="Z30" s="285"/>
      <c r="AA30" s="285"/>
      <c r="AB30" s="285"/>
      <c r="AC30" s="285"/>
      <c r="AD30" s="285"/>
      <c r="AE30" s="285"/>
      <c r="AF30" s="37"/>
      <c r="AG30" s="37"/>
      <c r="AH30" s="37"/>
      <c r="AI30" s="37"/>
      <c r="AJ30" s="37"/>
      <c r="AK30" s="284">
        <f>ROUND(AW54,15)</f>
        <v>0</v>
      </c>
      <c r="AL30" s="285"/>
      <c r="AM30" s="285"/>
      <c r="AN30" s="285"/>
      <c r="AO30" s="285"/>
      <c r="AP30" s="37"/>
      <c r="AQ30" s="37"/>
      <c r="AR30" s="38"/>
      <c r="BE30" s="287"/>
    </row>
    <row r="31" spans="2:57" s="2" customFormat="1" ht="14.4" customHeight="1" hidden="1">
      <c r="B31" s="36"/>
      <c r="C31" s="37"/>
      <c r="D31" s="37"/>
      <c r="E31" s="37"/>
      <c r="F31" s="26" t="s">
        <v>41</v>
      </c>
      <c r="G31" s="37"/>
      <c r="H31" s="37"/>
      <c r="I31" s="37"/>
      <c r="J31" s="37"/>
      <c r="K31" s="37"/>
      <c r="L31" s="322">
        <v>0.21</v>
      </c>
      <c r="M31" s="285"/>
      <c r="N31" s="285"/>
      <c r="O31" s="285"/>
      <c r="P31" s="285"/>
      <c r="Q31" s="37"/>
      <c r="R31" s="37"/>
      <c r="S31" s="37"/>
      <c r="T31" s="37"/>
      <c r="U31" s="37"/>
      <c r="V31" s="37"/>
      <c r="W31" s="284">
        <f>ROUND(BB54,15)</f>
        <v>0</v>
      </c>
      <c r="X31" s="285"/>
      <c r="Y31" s="285"/>
      <c r="Z31" s="285"/>
      <c r="AA31" s="285"/>
      <c r="AB31" s="285"/>
      <c r="AC31" s="285"/>
      <c r="AD31" s="285"/>
      <c r="AE31" s="285"/>
      <c r="AF31" s="37"/>
      <c r="AG31" s="37"/>
      <c r="AH31" s="37"/>
      <c r="AI31" s="37"/>
      <c r="AJ31" s="37"/>
      <c r="AK31" s="284">
        <v>0</v>
      </c>
      <c r="AL31" s="285"/>
      <c r="AM31" s="285"/>
      <c r="AN31" s="285"/>
      <c r="AO31" s="285"/>
      <c r="AP31" s="37"/>
      <c r="AQ31" s="37"/>
      <c r="AR31" s="38"/>
      <c r="BE31" s="287"/>
    </row>
    <row r="32" spans="2:57" s="2" customFormat="1" ht="14.4" customHeight="1" hidden="1">
      <c r="B32" s="36"/>
      <c r="C32" s="37"/>
      <c r="D32" s="37"/>
      <c r="E32" s="37"/>
      <c r="F32" s="26" t="s">
        <v>42</v>
      </c>
      <c r="G32" s="37"/>
      <c r="H32" s="37"/>
      <c r="I32" s="37"/>
      <c r="J32" s="37"/>
      <c r="K32" s="37"/>
      <c r="L32" s="322">
        <v>0.15</v>
      </c>
      <c r="M32" s="285"/>
      <c r="N32" s="285"/>
      <c r="O32" s="285"/>
      <c r="P32" s="285"/>
      <c r="Q32" s="37"/>
      <c r="R32" s="37"/>
      <c r="S32" s="37"/>
      <c r="T32" s="37"/>
      <c r="U32" s="37"/>
      <c r="V32" s="37"/>
      <c r="W32" s="284">
        <f>ROUND(BC54,15)</f>
        <v>0</v>
      </c>
      <c r="X32" s="285"/>
      <c r="Y32" s="285"/>
      <c r="Z32" s="285"/>
      <c r="AA32" s="285"/>
      <c r="AB32" s="285"/>
      <c r="AC32" s="285"/>
      <c r="AD32" s="285"/>
      <c r="AE32" s="285"/>
      <c r="AF32" s="37"/>
      <c r="AG32" s="37"/>
      <c r="AH32" s="37"/>
      <c r="AI32" s="37"/>
      <c r="AJ32" s="37"/>
      <c r="AK32" s="284">
        <v>0</v>
      </c>
      <c r="AL32" s="285"/>
      <c r="AM32" s="285"/>
      <c r="AN32" s="285"/>
      <c r="AO32" s="285"/>
      <c r="AP32" s="37"/>
      <c r="AQ32" s="37"/>
      <c r="AR32" s="38"/>
      <c r="BE32" s="287"/>
    </row>
    <row r="33" spans="2:44" s="2" customFormat="1" ht="14.4" customHeight="1" hidden="1">
      <c r="B33" s="36"/>
      <c r="C33" s="37"/>
      <c r="D33" s="37"/>
      <c r="E33" s="37"/>
      <c r="F33" s="26" t="s">
        <v>43</v>
      </c>
      <c r="G33" s="37"/>
      <c r="H33" s="37"/>
      <c r="I33" s="37"/>
      <c r="J33" s="37"/>
      <c r="K33" s="37"/>
      <c r="L33" s="322">
        <v>0</v>
      </c>
      <c r="M33" s="285"/>
      <c r="N33" s="285"/>
      <c r="O33" s="285"/>
      <c r="P33" s="285"/>
      <c r="Q33" s="37"/>
      <c r="R33" s="37"/>
      <c r="S33" s="37"/>
      <c r="T33" s="37"/>
      <c r="U33" s="37"/>
      <c r="V33" s="37"/>
      <c r="W33" s="284">
        <f>ROUND(BD54,15)</f>
        <v>0</v>
      </c>
      <c r="X33" s="285"/>
      <c r="Y33" s="285"/>
      <c r="Z33" s="285"/>
      <c r="AA33" s="285"/>
      <c r="AB33" s="285"/>
      <c r="AC33" s="285"/>
      <c r="AD33" s="285"/>
      <c r="AE33" s="285"/>
      <c r="AF33" s="37"/>
      <c r="AG33" s="37"/>
      <c r="AH33" s="37"/>
      <c r="AI33" s="37"/>
      <c r="AJ33" s="37"/>
      <c r="AK33" s="284">
        <v>0</v>
      </c>
      <c r="AL33" s="285"/>
      <c r="AM33" s="285"/>
      <c r="AN33" s="285"/>
      <c r="AO33" s="285"/>
      <c r="AP33" s="37"/>
      <c r="AQ33" s="37"/>
      <c r="AR33" s="38"/>
    </row>
    <row r="34" spans="2:44" s="1" customFormat="1" ht="6.9" customHeight="1">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row>
    <row r="35" spans="2:44" s="1" customFormat="1" ht="25.95" customHeight="1">
      <c r="B35" s="31"/>
      <c r="C35" s="39"/>
      <c r="D35" s="40" t="s">
        <v>44</v>
      </c>
      <c r="E35" s="41"/>
      <c r="F35" s="41"/>
      <c r="G35" s="41"/>
      <c r="H35" s="41"/>
      <c r="I35" s="41"/>
      <c r="J35" s="41"/>
      <c r="K35" s="41"/>
      <c r="L35" s="41"/>
      <c r="M35" s="41"/>
      <c r="N35" s="41"/>
      <c r="O35" s="41"/>
      <c r="P35" s="41"/>
      <c r="Q35" s="41"/>
      <c r="R35" s="41"/>
      <c r="S35" s="41"/>
      <c r="T35" s="42" t="s">
        <v>45</v>
      </c>
      <c r="U35" s="41"/>
      <c r="V35" s="41"/>
      <c r="W35" s="41"/>
      <c r="X35" s="290" t="s">
        <v>46</v>
      </c>
      <c r="Y35" s="291"/>
      <c r="Z35" s="291"/>
      <c r="AA35" s="291"/>
      <c r="AB35" s="291"/>
      <c r="AC35" s="41"/>
      <c r="AD35" s="41"/>
      <c r="AE35" s="41"/>
      <c r="AF35" s="41"/>
      <c r="AG35" s="41"/>
      <c r="AH35" s="41"/>
      <c r="AI35" s="41"/>
      <c r="AJ35" s="41"/>
      <c r="AK35" s="292">
        <f>SUM(AK26:AK33)</f>
        <v>0</v>
      </c>
      <c r="AL35" s="291"/>
      <c r="AM35" s="291"/>
      <c r="AN35" s="291"/>
      <c r="AO35" s="293"/>
      <c r="AP35" s="39"/>
      <c r="AQ35" s="39"/>
      <c r="AR35" s="35"/>
    </row>
    <row r="36" spans="2:44" s="1" customFormat="1" ht="6.9" customHeight="1">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row>
    <row r="37" spans="2:44" s="1" customFormat="1" ht="6.9"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5"/>
    </row>
    <row r="41" spans="2:44" s="1" customFormat="1" ht="6.9" customHeight="1">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5"/>
    </row>
    <row r="42" spans="2:44" s="1" customFormat="1" ht="24.9" customHeight="1">
      <c r="B42" s="31"/>
      <c r="C42" s="20" t="s">
        <v>47</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5"/>
    </row>
    <row r="43" spans="2:44" s="1" customFormat="1" ht="6.9" customHeight="1">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5"/>
    </row>
    <row r="44" spans="2:44" s="1" customFormat="1" ht="12" customHeight="1">
      <c r="B44" s="31"/>
      <c r="C44" s="26" t="s">
        <v>12</v>
      </c>
      <c r="D44" s="32"/>
      <c r="E44" s="32"/>
      <c r="F44" s="32"/>
      <c r="G44" s="32"/>
      <c r="H44" s="32"/>
      <c r="I44" s="32"/>
      <c r="J44" s="32"/>
      <c r="K44" s="32"/>
      <c r="L44" s="32" t="str">
        <f>K5</f>
        <v>IO103</v>
      </c>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5"/>
    </row>
    <row r="45" spans="2:44" s="3" customFormat="1" ht="36.9" customHeight="1">
      <c r="B45" s="47"/>
      <c r="C45" s="48" t="s">
        <v>15</v>
      </c>
      <c r="D45" s="49"/>
      <c r="E45" s="49"/>
      <c r="F45" s="49"/>
      <c r="G45" s="49"/>
      <c r="H45" s="49"/>
      <c r="I45" s="49"/>
      <c r="J45" s="49"/>
      <c r="K45" s="49"/>
      <c r="L45" s="297" t="str">
        <f>K6</f>
        <v>Nové Kopisty VPC 5.1</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49"/>
      <c r="AQ45" s="49"/>
      <c r="AR45" s="50"/>
    </row>
    <row r="46" spans="2:44" s="1" customFormat="1" ht="6.9" customHeight="1">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5"/>
    </row>
    <row r="47" spans="2:44" s="1" customFormat="1" ht="12" customHeight="1">
      <c r="B47" s="31"/>
      <c r="C47" s="26" t="s">
        <v>20</v>
      </c>
      <c r="D47" s="32"/>
      <c r="E47" s="32"/>
      <c r="F47" s="32"/>
      <c r="G47" s="32"/>
      <c r="H47" s="32"/>
      <c r="I47" s="32"/>
      <c r="J47" s="32"/>
      <c r="K47" s="32"/>
      <c r="L47" s="51" t="str">
        <f>IF(K8="","",K8)</f>
        <v>Nové Kopisty</v>
      </c>
      <c r="M47" s="32"/>
      <c r="N47" s="32"/>
      <c r="O47" s="32"/>
      <c r="P47" s="32"/>
      <c r="Q47" s="32"/>
      <c r="R47" s="32"/>
      <c r="S47" s="32"/>
      <c r="T47" s="32"/>
      <c r="U47" s="32"/>
      <c r="V47" s="32"/>
      <c r="W47" s="32"/>
      <c r="X47" s="32"/>
      <c r="Y47" s="32"/>
      <c r="Z47" s="32"/>
      <c r="AA47" s="32"/>
      <c r="AB47" s="32"/>
      <c r="AC47" s="32"/>
      <c r="AD47" s="32"/>
      <c r="AE47" s="32"/>
      <c r="AF47" s="32"/>
      <c r="AG47" s="32"/>
      <c r="AH47" s="32"/>
      <c r="AI47" s="26" t="s">
        <v>22</v>
      </c>
      <c r="AJ47" s="32"/>
      <c r="AK47" s="32"/>
      <c r="AL47" s="32"/>
      <c r="AM47" s="299" t="str">
        <f>IF(AN8="","",AN8)</f>
        <v>18. 1. 2019</v>
      </c>
      <c r="AN47" s="299"/>
      <c r="AO47" s="32"/>
      <c r="AP47" s="32"/>
      <c r="AQ47" s="32"/>
      <c r="AR47" s="35"/>
    </row>
    <row r="48" spans="2:44" s="1" customFormat="1" ht="6.9" customHeight="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5"/>
    </row>
    <row r="49" spans="2:56" s="1" customFormat="1" ht="13.65" customHeight="1">
      <c r="B49" s="31"/>
      <c r="C49" s="26" t="s">
        <v>24</v>
      </c>
      <c r="D49" s="32"/>
      <c r="E49" s="32"/>
      <c r="F49" s="32"/>
      <c r="G49" s="32"/>
      <c r="H49" s="32"/>
      <c r="I49" s="32"/>
      <c r="J49" s="32"/>
      <c r="K49" s="32"/>
      <c r="L49" s="32" t="str">
        <f>IF(E11="","",E11)</f>
        <v xml:space="preserve"> </v>
      </c>
      <c r="M49" s="32"/>
      <c r="N49" s="32"/>
      <c r="O49" s="32"/>
      <c r="P49" s="32"/>
      <c r="Q49" s="32"/>
      <c r="R49" s="32"/>
      <c r="S49" s="32"/>
      <c r="T49" s="32"/>
      <c r="U49" s="32"/>
      <c r="V49" s="32"/>
      <c r="W49" s="32"/>
      <c r="X49" s="32"/>
      <c r="Y49" s="32"/>
      <c r="Z49" s="32"/>
      <c r="AA49" s="32"/>
      <c r="AB49" s="32"/>
      <c r="AC49" s="32"/>
      <c r="AD49" s="32"/>
      <c r="AE49" s="32"/>
      <c r="AF49" s="32"/>
      <c r="AG49" s="32"/>
      <c r="AH49" s="32"/>
      <c r="AI49" s="26" t="s">
        <v>30</v>
      </c>
      <c r="AJ49" s="32"/>
      <c r="AK49" s="32"/>
      <c r="AL49" s="32"/>
      <c r="AM49" s="295" t="str">
        <f>IF(E17="","",E17)</f>
        <v xml:space="preserve"> </v>
      </c>
      <c r="AN49" s="296"/>
      <c r="AO49" s="296"/>
      <c r="AP49" s="296"/>
      <c r="AQ49" s="32"/>
      <c r="AR49" s="35"/>
      <c r="AS49" s="300" t="s">
        <v>48</v>
      </c>
      <c r="AT49" s="301"/>
      <c r="AU49" s="53"/>
      <c r="AV49" s="53"/>
      <c r="AW49" s="53"/>
      <c r="AX49" s="53"/>
      <c r="AY49" s="53"/>
      <c r="AZ49" s="53"/>
      <c r="BA49" s="53"/>
      <c r="BB49" s="53"/>
      <c r="BC49" s="53"/>
      <c r="BD49" s="54"/>
    </row>
    <row r="50" spans="2:56" s="1" customFormat="1" ht="13.65" customHeight="1">
      <c r="B50" s="31"/>
      <c r="C50" s="26" t="s">
        <v>28</v>
      </c>
      <c r="D50" s="32"/>
      <c r="E50" s="32"/>
      <c r="F50" s="32"/>
      <c r="G50" s="32"/>
      <c r="H50" s="32"/>
      <c r="I50" s="32"/>
      <c r="J50" s="32"/>
      <c r="K50" s="32"/>
      <c r="L50" s="32" t="str">
        <f>IF(E14="Vyplň údaj","",E14)</f>
        <v/>
      </c>
      <c r="M50" s="32"/>
      <c r="N50" s="32"/>
      <c r="O50" s="32"/>
      <c r="P50" s="32"/>
      <c r="Q50" s="32"/>
      <c r="R50" s="32"/>
      <c r="S50" s="32"/>
      <c r="T50" s="32"/>
      <c r="U50" s="32"/>
      <c r="V50" s="32"/>
      <c r="W50" s="32"/>
      <c r="X50" s="32"/>
      <c r="Y50" s="32"/>
      <c r="Z50" s="32"/>
      <c r="AA50" s="32"/>
      <c r="AB50" s="32"/>
      <c r="AC50" s="32"/>
      <c r="AD50" s="32"/>
      <c r="AE50" s="32"/>
      <c r="AF50" s="32"/>
      <c r="AG50" s="32"/>
      <c r="AH50" s="32"/>
      <c r="AI50" s="26" t="s">
        <v>31</v>
      </c>
      <c r="AJ50" s="32"/>
      <c r="AK50" s="32"/>
      <c r="AL50" s="32"/>
      <c r="AM50" s="295" t="str">
        <f>IF(E20="","",E20)</f>
        <v xml:space="preserve"> </v>
      </c>
      <c r="AN50" s="296"/>
      <c r="AO50" s="296"/>
      <c r="AP50" s="296"/>
      <c r="AQ50" s="32"/>
      <c r="AR50" s="35"/>
      <c r="AS50" s="302"/>
      <c r="AT50" s="303"/>
      <c r="AU50" s="55"/>
      <c r="AV50" s="55"/>
      <c r="AW50" s="55"/>
      <c r="AX50" s="55"/>
      <c r="AY50" s="55"/>
      <c r="AZ50" s="55"/>
      <c r="BA50" s="55"/>
      <c r="BB50" s="55"/>
      <c r="BC50" s="55"/>
      <c r="BD50" s="56"/>
    </row>
    <row r="51" spans="2:56" s="1" customFormat="1" ht="10.8" customHeight="1">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5"/>
      <c r="AS51" s="304"/>
      <c r="AT51" s="305"/>
      <c r="AU51" s="57"/>
      <c r="AV51" s="57"/>
      <c r="AW51" s="57"/>
      <c r="AX51" s="57"/>
      <c r="AY51" s="57"/>
      <c r="AZ51" s="57"/>
      <c r="BA51" s="57"/>
      <c r="BB51" s="57"/>
      <c r="BC51" s="57"/>
      <c r="BD51" s="58"/>
    </row>
    <row r="52" spans="2:56" s="1" customFormat="1" ht="29.25" customHeight="1">
      <c r="B52" s="31"/>
      <c r="C52" s="306" t="s">
        <v>49</v>
      </c>
      <c r="D52" s="307"/>
      <c r="E52" s="307"/>
      <c r="F52" s="307"/>
      <c r="G52" s="307"/>
      <c r="H52" s="59"/>
      <c r="I52" s="308" t="s">
        <v>50</v>
      </c>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9" t="s">
        <v>51</v>
      </c>
      <c r="AH52" s="307"/>
      <c r="AI52" s="307"/>
      <c r="AJ52" s="307"/>
      <c r="AK52" s="307"/>
      <c r="AL52" s="307"/>
      <c r="AM52" s="307"/>
      <c r="AN52" s="308" t="s">
        <v>52</v>
      </c>
      <c r="AO52" s="307"/>
      <c r="AP52" s="307"/>
      <c r="AQ52" s="60" t="s">
        <v>53</v>
      </c>
      <c r="AR52" s="35"/>
      <c r="AS52" s="61" t="s">
        <v>54</v>
      </c>
      <c r="AT52" s="62" t="s">
        <v>55</v>
      </c>
      <c r="AU52" s="62" t="s">
        <v>56</v>
      </c>
      <c r="AV52" s="62" t="s">
        <v>57</v>
      </c>
      <c r="AW52" s="62" t="s">
        <v>58</v>
      </c>
      <c r="AX52" s="62" t="s">
        <v>59</v>
      </c>
      <c r="AY52" s="62" t="s">
        <v>60</v>
      </c>
      <c r="AZ52" s="62" t="s">
        <v>61</v>
      </c>
      <c r="BA52" s="62" t="s">
        <v>62</v>
      </c>
      <c r="BB52" s="62" t="s">
        <v>63</v>
      </c>
      <c r="BC52" s="62" t="s">
        <v>64</v>
      </c>
      <c r="BD52" s="63" t="s">
        <v>65</v>
      </c>
    </row>
    <row r="53" spans="2:56" s="1" customFormat="1" ht="10.8" customHeight="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5"/>
      <c r="AS53" s="64"/>
      <c r="AT53" s="65"/>
      <c r="AU53" s="65"/>
      <c r="AV53" s="65"/>
      <c r="AW53" s="65"/>
      <c r="AX53" s="65"/>
      <c r="AY53" s="65"/>
      <c r="AZ53" s="65"/>
      <c r="BA53" s="65"/>
      <c r="BB53" s="65"/>
      <c r="BC53" s="65"/>
      <c r="BD53" s="66"/>
    </row>
    <row r="54" spans="2:90" s="4" customFormat="1" ht="32.4" customHeight="1">
      <c r="B54" s="67"/>
      <c r="C54" s="68" t="s">
        <v>66</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313">
        <f>ROUND(AG55,15)</f>
        <v>0</v>
      </c>
      <c r="AH54" s="313"/>
      <c r="AI54" s="313"/>
      <c r="AJ54" s="313"/>
      <c r="AK54" s="313"/>
      <c r="AL54" s="313"/>
      <c r="AM54" s="313"/>
      <c r="AN54" s="314">
        <f>SUM(AG54,AT54)</f>
        <v>0</v>
      </c>
      <c r="AO54" s="314"/>
      <c r="AP54" s="314"/>
      <c r="AQ54" s="71" t="s">
        <v>18</v>
      </c>
      <c r="AR54" s="72"/>
      <c r="AS54" s="73">
        <f>ROUND(AS55,15)</f>
        <v>0</v>
      </c>
      <c r="AT54" s="74">
        <f>ROUND(SUM(AV54:AW54),15)</f>
        <v>0</v>
      </c>
      <c r="AU54" s="75">
        <f>ROUND(AU55,5)</f>
        <v>0</v>
      </c>
      <c r="AV54" s="74">
        <f>ROUND(AZ54*L29,15)</f>
        <v>0</v>
      </c>
      <c r="AW54" s="74">
        <f>ROUND(BA54*L30,15)</f>
        <v>0</v>
      </c>
      <c r="AX54" s="74">
        <f>ROUND(BB54*L29,15)</f>
        <v>0</v>
      </c>
      <c r="AY54" s="74">
        <f>ROUND(BC54*L30,15)</f>
        <v>0</v>
      </c>
      <c r="AZ54" s="74">
        <f>ROUND(AZ55,15)</f>
        <v>0</v>
      </c>
      <c r="BA54" s="74">
        <f>ROUND(BA55,15)</f>
        <v>0</v>
      </c>
      <c r="BB54" s="74">
        <f>ROUND(BB55,15)</f>
        <v>0</v>
      </c>
      <c r="BC54" s="74">
        <f>ROUND(BC55,15)</f>
        <v>0</v>
      </c>
      <c r="BD54" s="76">
        <f>ROUND(BD55,15)</f>
        <v>0</v>
      </c>
      <c r="BS54" s="77" t="s">
        <v>67</v>
      </c>
      <c r="BT54" s="77" t="s">
        <v>6</v>
      </c>
      <c r="BV54" s="77" t="s">
        <v>68</v>
      </c>
      <c r="BW54" s="77" t="s">
        <v>5</v>
      </c>
      <c r="BX54" s="77" t="s">
        <v>69</v>
      </c>
      <c r="CL54" s="77" t="s">
        <v>18</v>
      </c>
    </row>
    <row r="55" spans="1:90" s="5" customFormat="1" ht="16.5" customHeight="1">
      <c r="A55" s="78" t="s">
        <v>70</v>
      </c>
      <c r="B55" s="79"/>
      <c r="C55" s="80"/>
      <c r="D55" s="312" t="s">
        <v>13</v>
      </c>
      <c r="E55" s="312"/>
      <c r="F55" s="312"/>
      <c r="G55" s="312"/>
      <c r="H55" s="312"/>
      <c r="I55" s="81"/>
      <c r="J55" s="312" t="s">
        <v>16</v>
      </c>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0">
        <f>'IO103 - Nové Kopisty VPC 5.1'!J28</f>
        <v>0</v>
      </c>
      <c r="AH55" s="311"/>
      <c r="AI55" s="311"/>
      <c r="AJ55" s="311"/>
      <c r="AK55" s="311"/>
      <c r="AL55" s="311"/>
      <c r="AM55" s="311"/>
      <c r="AN55" s="310">
        <f>SUM(AG55,AT55)</f>
        <v>0</v>
      </c>
      <c r="AO55" s="311"/>
      <c r="AP55" s="311"/>
      <c r="AQ55" s="82" t="s">
        <v>71</v>
      </c>
      <c r="AR55" s="83"/>
      <c r="AS55" s="84">
        <v>0</v>
      </c>
      <c r="AT55" s="85">
        <f>ROUND(SUM(AV55:AW55),15)</f>
        <v>0</v>
      </c>
      <c r="AU55" s="86">
        <f>'IO103 - Nové Kopisty VPC 5.1'!P89</f>
        <v>0</v>
      </c>
      <c r="AV55" s="85">
        <f>'IO103 - Nové Kopisty VPC 5.1'!J31</f>
        <v>0</v>
      </c>
      <c r="AW55" s="85">
        <f>'IO103 - Nové Kopisty VPC 5.1'!J32</f>
        <v>0</v>
      </c>
      <c r="AX55" s="85">
        <f>'IO103 - Nové Kopisty VPC 5.1'!J33</f>
        <v>0</v>
      </c>
      <c r="AY55" s="85">
        <f>'IO103 - Nové Kopisty VPC 5.1'!J34</f>
        <v>0</v>
      </c>
      <c r="AZ55" s="85">
        <f>'IO103 - Nové Kopisty VPC 5.1'!F31</f>
        <v>0</v>
      </c>
      <c r="BA55" s="85">
        <f>'IO103 - Nové Kopisty VPC 5.1'!F32</f>
        <v>0</v>
      </c>
      <c r="BB55" s="85">
        <f>'IO103 - Nové Kopisty VPC 5.1'!F33</f>
        <v>0</v>
      </c>
      <c r="BC55" s="85">
        <f>'IO103 - Nové Kopisty VPC 5.1'!F34</f>
        <v>0</v>
      </c>
      <c r="BD55" s="87">
        <f>'IO103 - Nové Kopisty VPC 5.1'!F35</f>
        <v>0</v>
      </c>
      <c r="BT55" s="88" t="s">
        <v>72</v>
      </c>
      <c r="BU55" s="88" t="s">
        <v>73</v>
      </c>
      <c r="BV55" s="88" t="s">
        <v>68</v>
      </c>
      <c r="BW55" s="88" t="s">
        <v>5</v>
      </c>
      <c r="BX55" s="88" t="s">
        <v>69</v>
      </c>
      <c r="CL55" s="88" t="s">
        <v>18</v>
      </c>
    </row>
    <row r="56" spans="2:44" s="1" customFormat="1" ht="30" customHeight="1">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5"/>
    </row>
    <row r="57" spans="2:44" s="1" customFormat="1" ht="6.9" customHeight="1">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35"/>
    </row>
  </sheetData>
  <sheetProtection algorithmName="SHA-512" hashValue="kRPmFFxOOJeN6Dxk/ZYxxMiqim8tVlr1tk/JHdZd4zKE4/PDnO8IKBPpCBftMuDrNkH25lMutGdZv3pVgQLKpA==" saltValue="1JZUvH3dT8WcetOG/eIb4/b7v8zvfeMdSoKPGw6RZd+BNtSm9W7dJHAv3sdGeke4zp03DR71j6zn85byWaZBVw=="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IO103 - Nové Kopisty VPC 5.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71"/>
  <sheetViews>
    <sheetView showGridLines="0" tabSelected="1" workbookViewId="0" topLeftCell="A8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4.00390625" style="0" customWidth="1"/>
    <col min="9" max="9" width="14.140625" style="89"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94"/>
      <c r="M2" s="294"/>
      <c r="N2" s="294"/>
      <c r="O2" s="294"/>
      <c r="P2" s="294"/>
      <c r="Q2" s="294"/>
      <c r="R2" s="294"/>
      <c r="S2" s="294"/>
      <c r="T2" s="294"/>
      <c r="U2" s="294"/>
      <c r="V2" s="294"/>
      <c r="AT2" s="14" t="s">
        <v>5</v>
      </c>
    </row>
    <row r="3" spans="2:46" ht="6.9" customHeight="1">
      <c r="B3" s="90"/>
      <c r="C3" s="91"/>
      <c r="D3" s="91"/>
      <c r="E3" s="91"/>
      <c r="F3" s="91"/>
      <c r="G3" s="91"/>
      <c r="H3" s="91"/>
      <c r="I3" s="92"/>
      <c r="J3" s="91"/>
      <c r="K3" s="91"/>
      <c r="L3" s="17"/>
      <c r="AT3" s="14" t="s">
        <v>74</v>
      </c>
    </row>
    <row r="4" spans="2:46" ht="24.9" customHeight="1">
      <c r="B4" s="17"/>
      <c r="D4" s="93" t="s">
        <v>75</v>
      </c>
      <c r="L4" s="17"/>
      <c r="M4" s="21" t="s">
        <v>10</v>
      </c>
      <c r="AT4" s="14" t="s">
        <v>4</v>
      </c>
    </row>
    <row r="5" spans="2:12" ht="6.9" customHeight="1">
      <c r="B5" s="17"/>
      <c r="L5" s="17"/>
    </row>
    <row r="6" spans="2:12" s="1" customFormat="1" ht="12" customHeight="1">
      <c r="B6" s="35"/>
      <c r="D6" s="94" t="s">
        <v>15</v>
      </c>
      <c r="I6" s="95"/>
      <c r="L6" s="35"/>
    </row>
    <row r="7" spans="2:12" s="1" customFormat="1" ht="36.9" customHeight="1">
      <c r="B7" s="35"/>
      <c r="E7" s="323" t="s">
        <v>16</v>
      </c>
      <c r="F7" s="324"/>
      <c r="G7" s="324"/>
      <c r="H7" s="324"/>
      <c r="I7" s="95"/>
      <c r="L7" s="35"/>
    </row>
    <row r="8" spans="2:12" s="1" customFormat="1" ht="10.2">
      <c r="B8" s="35"/>
      <c r="I8" s="95"/>
      <c r="L8" s="35"/>
    </row>
    <row r="9" spans="2:12" s="1" customFormat="1" ht="12" customHeight="1">
      <c r="B9" s="35"/>
      <c r="D9" s="94" t="s">
        <v>17</v>
      </c>
      <c r="F9" s="14" t="s">
        <v>18</v>
      </c>
      <c r="I9" s="96" t="s">
        <v>19</v>
      </c>
      <c r="J9" s="14" t="s">
        <v>18</v>
      </c>
      <c r="L9" s="35"/>
    </row>
    <row r="10" spans="2:12" s="1" customFormat="1" ht="12" customHeight="1">
      <c r="B10" s="35"/>
      <c r="D10" s="94" t="s">
        <v>20</v>
      </c>
      <c r="F10" s="14" t="s">
        <v>21</v>
      </c>
      <c r="I10" s="96" t="s">
        <v>22</v>
      </c>
      <c r="J10" s="97" t="str">
        <f>'Rekapitulace stavby'!AN8</f>
        <v>18. 1. 2019</v>
      </c>
      <c r="L10" s="35"/>
    </row>
    <row r="11" spans="2:12" s="1" customFormat="1" ht="10.8" customHeight="1">
      <c r="B11" s="35"/>
      <c r="I11" s="95"/>
      <c r="L11" s="35"/>
    </row>
    <row r="12" spans="2:12" s="1" customFormat="1" ht="12" customHeight="1">
      <c r="B12" s="35"/>
      <c r="D12" s="94" t="s">
        <v>24</v>
      </c>
      <c r="I12" s="96" t="s">
        <v>25</v>
      </c>
      <c r="J12" s="14" t="str">
        <f>IF('Rekapitulace stavby'!AN10="","",'Rekapitulace stavby'!AN10)</f>
        <v/>
      </c>
      <c r="L12" s="35"/>
    </row>
    <row r="13" spans="2:12" s="1" customFormat="1" ht="18" customHeight="1">
      <c r="B13" s="35"/>
      <c r="E13" s="14" t="str">
        <f>IF('Rekapitulace stavby'!E11="","",'Rekapitulace stavby'!E11)</f>
        <v xml:space="preserve"> </v>
      </c>
      <c r="I13" s="96" t="s">
        <v>27</v>
      </c>
      <c r="J13" s="14" t="str">
        <f>IF('Rekapitulace stavby'!AN11="","",'Rekapitulace stavby'!AN11)</f>
        <v/>
      </c>
      <c r="L13" s="35"/>
    </row>
    <row r="14" spans="2:12" s="1" customFormat="1" ht="6.9" customHeight="1">
      <c r="B14" s="35"/>
      <c r="I14" s="95"/>
      <c r="L14" s="35"/>
    </row>
    <row r="15" spans="2:12" s="1" customFormat="1" ht="12" customHeight="1">
      <c r="B15" s="35"/>
      <c r="D15" s="94" t="s">
        <v>28</v>
      </c>
      <c r="I15" s="96" t="s">
        <v>25</v>
      </c>
      <c r="J15" s="27" t="str">
        <f>'Rekapitulace stavby'!AN13</f>
        <v>Vyplň údaj</v>
      </c>
      <c r="L15" s="35"/>
    </row>
    <row r="16" spans="2:12" s="1" customFormat="1" ht="18" customHeight="1">
      <c r="B16" s="35"/>
      <c r="E16" s="325" t="str">
        <f>'Rekapitulace stavby'!E14</f>
        <v>Vyplň údaj</v>
      </c>
      <c r="F16" s="326"/>
      <c r="G16" s="326"/>
      <c r="H16" s="326"/>
      <c r="I16" s="96" t="s">
        <v>27</v>
      </c>
      <c r="J16" s="27" t="str">
        <f>'Rekapitulace stavby'!AN14</f>
        <v>Vyplň údaj</v>
      </c>
      <c r="L16" s="35"/>
    </row>
    <row r="17" spans="2:12" s="1" customFormat="1" ht="6.9" customHeight="1">
      <c r="B17" s="35"/>
      <c r="I17" s="95"/>
      <c r="L17" s="35"/>
    </row>
    <row r="18" spans="2:12" s="1" customFormat="1" ht="12" customHeight="1">
      <c r="B18" s="35"/>
      <c r="D18" s="94" t="s">
        <v>30</v>
      </c>
      <c r="I18" s="96" t="s">
        <v>25</v>
      </c>
      <c r="J18" s="14" t="str">
        <f>IF('Rekapitulace stavby'!AN16="","",'Rekapitulace stavby'!AN16)</f>
        <v/>
      </c>
      <c r="L18" s="35"/>
    </row>
    <row r="19" spans="2:12" s="1" customFormat="1" ht="18" customHeight="1">
      <c r="B19" s="35"/>
      <c r="E19" s="14" t="str">
        <f>IF('Rekapitulace stavby'!E17="","",'Rekapitulace stavby'!E17)</f>
        <v xml:space="preserve"> </v>
      </c>
      <c r="I19" s="96" t="s">
        <v>27</v>
      </c>
      <c r="J19" s="14" t="str">
        <f>IF('Rekapitulace stavby'!AN17="","",'Rekapitulace stavby'!AN17)</f>
        <v/>
      </c>
      <c r="L19" s="35"/>
    </row>
    <row r="20" spans="2:12" s="1" customFormat="1" ht="6.9" customHeight="1">
      <c r="B20" s="35"/>
      <c r="I20" s="95"/>
      <c r="L20" s="35"/>
    </row>
    <row r="21" spans="2:12" s="1" customFormat="1" ht="12" customHeight="1">
      <c r="B21" s="35"/>
      <c r="D21" s="94" t="s">
        <v>31</v>
      </c>
      <c r="I21" s="96" t="s">
        <v>25</v>
      </c>
      <c r="J21" s="14" t="str">
        <f>IF('Rekapitulace stavby'!AN19="","",'Rekapitulace stavby'!AN19)</f>
        <v/>
      </c>
      <c r="L21" s="35"/>
    </row>
    <row r="22" spans="2:12" s="1" customFormat="1" ht="18" customHeight="1">
      <c r="B22" s="35"/>
      <c r="E22" s="14" t="str">
        <f>IF('Rekapitulace stavby'!E20="","",'Rekapitulace stavby'!E20)</f>
        <v xml:space="preserve"> </v>
      </c>
      <c r="I22" s="96" t="s">
        <v>27</v>
      </c>
      <c r="J22" s="14" t="str">
        <f>IF('Rekapitulace stavby'!AN20="","",'Rekapitulace stavby'!AN20)</f>
        <v/>
      </c>
      <c r="L22" s="35"/>
    </row>
    <row r="23" spans="2:12" s="1" customFormat="1" ht="6.9" customHeight="1">
      <c r="B23" s="35"/>
      <c r="I23" s="95"/>
      <c r="L23" s="35"/>
    </row>
    <row r="24" spans="2:12" s="1" customFormat="1" ht="12" customHeight="1">
      <c r="B24" s="35"/>
      <c r="D24" s="94" t="s">
        <v>32</v>
      </c>
      <c r="I24" s="95"/>
      <c r="L24" s="35"/>
    </row>
    <row r="25" spans="2:12" s="6" customFormat="1" ht="45" customHeight="1">
      <c r="B25" s="98"/>
      <c r="E25" s="327" t="s">
        <v>33</v>
      </c>
      <c r="F25" s="327"/>
      <c r="G25" s="327"/>
      <c r="H25" s="327"/>
      <c r="I25" s="99"/>
      <c r="L25" s="98"/>
    </row>
    <row r="26" spans="2:12" s="1" customFormat="1" ht="6.9" customHeight="1">
      <c r="B26" s="35"/>
      <c r="I26" s="95"/>
      <c r="L26" s="35"/>
    </row>
    <row r="27" spans="2:12" s="1" customFormat="1" ht="6.9" customHeight="1">
      <c r="B27" s="35"/>
      <c r="D27" s="53"/>
      <c r="E27" s="53"/>
      <c r="F27" s="53"/>
      <c r="G27" s="53"/>
      <c r="H27" s="53"/>
      <c r="I27" s="100"/>
      <c r="J27" s="53"/>
      <c r="K27" s="53"/>
      <c r="L27" s="35"/>
    </row>
    <row r="28" spans="2:12" s="1" customFormat="1" ht="25.35" customHeight="1">
      <c r="B28" s="35"/>
      <c r="D28" s="101" t="s">
        <v>34</v>
      </c>
      <c r="I28" s="95"/>
      <c r="J28" s="102">
        <f>ROUND(J89,15)</f>
        <v>0</v>
      </c>
      <c r="L28" s="35"/>
    </row>
    <row r="29" spans="2:12" s="1" customFormat="1" ht="6.9" customHeight="1">
      <c r="B29" s="35"/>
      <c r="D29" s="53"/>
      <c r="E29" s="53"/>
      <c r="F29" s="53"/>
      <c r="G29" s="53"/>
      <c r="H29" s="53"/>
      <c r="I29" s="100"/>
      <c r="J29" s="53"/>
      <c r="K29" s="53"/>
      <c r="L29" s="35"/>
    </row>
    <row r="30" spans="2:12" s="1" customFormat="1" ht="14.4" customHeight="1">
      <c r="B30" s="35"/>
      <c r="F30" s="103" t="s">
        <v>36</v>
      </c>
      <c r="I30" s="104" t="s">
        <v>35</v>
      </c>
      <c r="J30" s="103" t="s">
        <v>37</v>
      </c>
      <c r="L30" s="35"/>
    </row>
    <row r="31" spans="2:12" s="1" customFormat="1" ht="14.4" customHeight="1">
      <c r="B31" s="35"/>
      <c r="D31" s="94" t="s">
        <v>38</v>
      </c>
      <c r="E31" s="94" t="s">
        <v>39</v>
      </c>
      <c r="F31" s="105">
        <f>ROUND((SUM(BE89:BE170)),15)</f>
        <v>0</v>
      </c>
      <c r="I31" s="106">
        <v>0.21</v>
      </c>
      <c r="J31" s="105">
        <f>ROUND(((SUM(BE89:BE170))*I31),15)</f>
        <v>0</v>
      </c>
      <c r="L31" s="35"/>
    </row>
    <row r="32" spans="2:12" s="1" customFormat="1" ht="14.4" customHeight="1">
      <c r="B32" s="35"/>
      <c r="E32" s="94" t="s">
        <v>40</v>
      </c>
      <c r="F32" s="105">
        <f>ROUND((SUM(BF89:BF170)),15)</f>
        <v>0</v>
      </c>
      <c r="I32" s="106">
        <v>0.15</v>
      </c>
      <c r="J32" s="105">
        <f>ROUND(((SUM(BF89:BF170))*I32),15)</f>
        <v>0</v>
      </c>
      <c r="L32" s="35"/>
    </row>
    <row r="33" spans="2:12" s="1" customFormat="1" ht="14.4" customHeight="1" hidden="1">
      <c r="B33" s="35"/>
      <c r="E33" s="94" t="s">
        <v>41</v>
      </c>
      <c r="F33" s="105">
        <f>ROUND((SUM(BG89:BG170)),15)</f>
        <v>0</v>
      </c>
      <c r="I33" s="106">
        <v>0.21</v>
      </c>
      <c r="J33" s="105">
        <f>0</f>
        <v>0</v>
      </c>
      <c r="L33" s="35"/>
    </row>
    <row r="34" spans="2:12" s="1" customFormat="1" ht="14.4" customHeight="1" hidden="1">
      <c r="B34" s="35"/>
      <c r="E34" s="94" t="s">
        <v>42</v>
      </c>
      <c r="F34" s="105">
        <f>ROUND((SUM(BH89:BH170)),15)</f>
        <v>0</v>
      </c>
      <c r="I34" s="106">
        <v>0.15</v>
      </c>
      <c r="J34" s="105">
        <f>0</f>
        <v>0</v>
      </c>
      <c r="L34" s="35"/>
    </row>
    <row r="35" spans="2:12" s="1" customFormat="1" ht="14.4" customHeight="1" hidden="1">
      <c r="B35" s="35"/>
      <c r="E35" s="94" t="s">
        <v>43</v>
      </c>
      <c r="F35" s="105">
        <f>ROUND((SUM(BI89:BI170)),15)</f>
        <v>0</v>
      </c>
      <c r="I35" s="106">
        <v>0</v>
      </c>
      <c r="J35" s="105">
        <f>0</f>
        <v>0</v>
      </c>
      <c r="L35" s="35"/>
    </row>
    <row r="36" spans="2:12" s="1" customFormat="1" ht="6.9" customHeight="1">
      <c r="B36" s="35"/>
      <c r="I36" s="95"/>
      <c r="L36" s="35"/>
    </row>
    <row r="37" spans="2:12" s="1" customFormat="1" ht="25.35" customHeight="1">
      <c r="B37" s="35"/>
      <c r="C37" s="107"/>
      <c r="D37" s="108" t="s">
        <v>44</v>
      </c>
      <c r="E37" s="109"/>
      <c r="F37" s="109"/>
      <c r="G37" s="110" t="s">
        <v>45</v>
      </c>
      <c r="H37" s="111" t="s">
        <v>46</v>
      </c>
      <c r="I37" s="112"/>
      <c r="J37" s="113">
        <f>SUM(J28:J35)</f>
        <v>0</v>
      </c>
      <c r="K37" s="114"/>
      <c r="L37" s="35"/>
    </row>
    <row r="38" spans="2:12" s="1" customFormat="1" ht="14.4" customHeight="1">
      <c r="B38" s="115"/>
      <c r="C38" s="116"/>
      <c r="D38" s="116"/>
      <c r="E38" s="116"/>
      <c r="F38" s="116"/>
      <c r="G38" s="116"/>
      <c r="H38" s="116"/>
      <c r="I38" s="117"/>
      <c r="J38" s="116"/>
      <c r="K38" s="116"/>
      <c r="L38" s="35"/>
    </row>
    <row r="42" spans="2:12" s="1" customFormat="1" ht="6.9" customHeight="1">
      <c r="B42" s="118"/>
      <c r="C42" s="119"/>
      <c r="D42" s="119"/>
      <c r="E42" s="119"/>
      <c r="F42" s="119"/>
      <c r="G42" s="119"/>
      <c r="H42" s="119"/>
      <c r="I42" s="120"/>
      <c r="J42" s="119"/>
      <c r="K42" s="119"/>
      <c r="L42" s="35"/>
    </row>
    <row r="43" spans="2:12" s="1" customFormat="1" ht="24.9" customHeight="1">
      <c r="B43" s="31"/>
      <c r="C43" s="20" t="s">
        <v>76</v>
      </c>
      <c r="D43" s="32"/>
      <c r="E43" s="32"/>
      <c r="F43" s="32"/>
      <c r="G43" s="32"/>
      <c r="H43" s="32"/>
      <c r="I43" s="95"/>
      <c r="J43" s="32"/>
      <c r="K43" s="32"/>
      <c r="L43" s="35"/>
    </row>
    <row r="44" spans="2:12" s="1" customFormat="1" ht="6.9" customHeight="1">
      <c r="B44" s="31"/>
      <c r="C44" s="32"/>
      <c r="D44" s="32"/>
      <c r="E44" s="32"/>
      <c r="F44" s="32"/>
      <c r="G44" s="32"/>
      <c r="H44" s="32"/>
      <c r="I44" s="95"/>
      <c r="J44" s="32"/>
      <c r="K44" s="32"/>
      <c r="L44" s="35"/>
    </row>
    <row r="45" spans="2:12" s="1" customFormat="1" ht="12" customHeight="1">
      <c r="B45" s="31"/>
      <c r="C45" s="26" t="s">
        <v>15</v>
      </c>
      <c r="D45" s="32"/>
      <c r="E45" s="32"/>
      <c r="F45" s="32"/>
      <c r="G45" s="32"/>
      <c r="H45" s="32"/>
      <c r="I45" s="95"/>
      <c r="J45" s="32"/>
      <c r="K45" s="32"/>
      <c r="L45" s="35"/>
    </row>
    <row r="46" spans="2:12" s="1" customFormat="1" ht="16.5" customHeight="1">
      <c r="B46" s="31"/>
      <c r="C46" s="32"/>
      <c r="D46" s="32"/>
      <c r="E46" s="297" t="str">
        <f>E7</f>
        <v>Nové Kopisty VPC 5.1</v>
      </c>
      <c r="F46" s="296"/>
      <c r="G46" s="296"/>
      <c r="H46" s="296"/>
      <c r="I46" s="95"/>
      <c r="J46" s="32"/>
      <c r="K46" s="32"/>
      <c r="L46" s="35"/>
    </row>
    <row r="47" spans="2:12" s="1" customFormat="1" ht="6.9" customHeight="1">
      <c r="B47" s="31"/>
      <c r="C47" s="32"/>
      <c r="D47" s="32"/>
      <c r="E47" s="32"/>
      <c r="F47" s="32"/>
      <c r="G47" s="32"/>
      <c r="H47" s="32"/>
      <c r="I47" s="95"/>
      <c r="J47" s="32"/>
      <c r="K47" s="32"/>
      <c r="L47" s="35"/>
    </row>
    <row r="48" spans="2:12" s="1" customFormat="1" ht="12" customHeight="1">
      <c r="B48" s="31"/>
      <c r="C48" s="26" t="s">
        <v>20</v>
      </c>
      <c r="D48" s="32"/>
      <c r="E48" s="32"/>
      <c r="F48" s="24" t="str">
        <f>F10</f>
        <v>Nové Kopisty</v>
      </c>
      <c r="G48" s="32"/>
      <c r="H48" s="32"/>
      <c r="I48" s="96" t="s">
        <v>22</v>
      </c>
      <c r="J48" s="52" t="str">
        <f>IF(J10="","",J10)</f>
        <v>18. 1. 2019</v>
      </c>
      <c r="K48" s="32"/>
      <c r="L48" s="35"/>
    </row>
    <row r="49" spans="2:12" s="1" customFormat="1" ht="6.9" customHeight="1">
      <c r="B49" s="31"/>
      <c r="C49" s="32"/>
      <c r="D49" s="32"/>
      <c r="E49" s="32"/>
      <c r="F49" s="32"/>
      <c r="G49" s="32"/>
      <c r="H49" s="32"/>
      <c r="I49" s="95"/>
      <c r="J49" s="32"/>
      <c r="K49" s="32"/>
      <c r="L49" s="35"/>
    </row>
    <row r="50" spans="2:12" s="1" customFormat="1" ht="13.65" customHeight="1">
      <c r="B50" s="31"/>
      <c r="C50" s="26" t="s">
        <v>24</v>
      </c>
      <c r="D50" s="32"/>
      <c r="E50" s="32"/>
      <c r="F50" s="24" t="str">
        <f>E13</f>
        <v xml:space="preserve"> </v>
      </c>
      <c r="G50" s="32"/>
      <c r="H50" s="32"/>
      <c r="I50" s="96" t="s">
        <v>30</v>
      </c>
      <c r="J50" s="29" t="str">
        <f>E19</f>
        <v xml:space="preserve"> </v>
      </c>
      <c r="K50" s="32"/>
      <c r="L50" s="35"/>
    </row>
    <row r="51" spans="2:12" s="1" customFormat="1" ht="13.65" customHeight="1">
      <c r="B51" s="31"/>
      <c r="C51" s="26" t="s">
        <v>28</v>
      </c>
      <c r="D51" s="32"/>
      <c r="E51" s="32"/>
      <c r="F51" s="24" t="str">
        <f>IF(E16="","",E16)</f>
        <v>Vyplň údaj</v>
      </c>
      <c r="G51" s="32"/>
      <c r="H51" s="32"/>
      <c r="I51" s="96" t="s">
        <v>31</v>
      </c>
      <c r="J51" s="29" t="str">
        <f>E22</f>
        <v xml:space="preserve"> </v>
      </c>
      <c r="K51" s="32"/>
      <c r="L51" s="35"/>
    </row>
    <row r="52" spans="2:12" s="1" customFormat="1" ht="10.35" customHeight="1">
      <c r="B52" s="31"/>
      <c r="C52" s="32"/>
      <c r="D52" s="32"/>
      <c r="E52" s="32"/>
      <c r="F52" s="32"/>
      <c r="G52" s="32"/>
      <c r="H52" s="32"/>
      <c r="I52" s="95"/>
      <c r="J52" s="32"/>
      <c r="K52" s="32"/>
      <c r="L52" s="35"/>
    </row>
    <row r="53" spans="2:12" s="1" customFormat="1" ht="29.25" customHeight="1">
      <c r="B53" s="31"/>
      <c r="C53" s="121" t="s">
        <v>77</v>
      </c>
      <c r="D53" s="122"/>
      <c r="E53" s="122"/>
      <c r="F53" s="122"/>
      <c r="G53" s="122"/>
      <c r="H53" s="122"/>
      <c r="I53" s="123"/>
      <c r="J53" s="124" t="s">
        <v>78</v>
      </c>
      <c r="K53" s="122"/>
      <c r="L53" s="35"/>
    </row>
    <row r="54" spans="2:12" s="1" customFormat="1" ht="10.35" customHeight="1">
      <c r="B54" s="31"/>
      <c r="C54" s="32"/>
      <c r="D54" s="32"/>
      <c r="E54" s="32"/>
      <c r="F54" s="32"/>
      <c r="G54" s="32"/>
      <c r="H54" s="32"/>
      <c r="I54" s="95"/>
      <c r="J54" s="32"/>
      <c r="K54" s="32"/>
      <c r="L54" s="35"/>
    </row>
    <row r="55" spans="2:47" s="1" customFormat="1" ht="22.8" customHeight="1">
      <c r="B55" s="31"/>
      <c r="C55" s="125" t="s">
        <v>66</v>
      </c>
      <c r="D55" s="32"/>
      <c r="E55" s="32"/>
      <c r="F55" s="32"/>
      <c r="G55" s="32"/>
      <c r="H55" s="32"/>
      <c r="I55" s="95"/>
      <c r="J55" s="70">
        <f>J89</f>
        <v>0</v>
      </c>
      <c r="K55" s="32"/>
      <c r="L55" s="35"/>
      <c r="AU55" s="14" t="s">
        <v>79</v>
      </c>
    </row>
    <row r="56" spans="2:12" s="7" customFormat="1" ht="24.9" customHeight="1">
      <c r="B56" s="126"/>
      <c r="C56" s="127"/>
      <c r="D56" s="128" t="s">
        <v>80</v>
      </c>
      <c r="E56" s="129"/>
      <c r="F56" s="129"/>
      <c r="G56" s="129"/>
      <c r="H56" s="129"/>
      <c r="I56" s="130"/>
      <c r="J56" s="131">
        <f>J90</f>
        <v>0</v>
      </c>
      <c r="K56" s="127"/>
      <c r="L56" s="132"/>
    </row>
    <row r="57" spans="2:12" s="8" customFormat="1" ht="19.95" customHeight="1">
      <c r="B57" s="133"/>
      <c r="C57" s="134"/>
      <c r="D57" s="135" t="s">
        <v>81</v>
      </c>
      <c r="E57" s="136"/>
      <c r="F57" s="136"/>
      <c r="G57" s="136"/>
      <c r="H57" s="136"/>
      <c r="I57" s="137"/>
      <c r="J57" s="138">
        <f>J91</f>
        <v>0</v>
      </c>
      <c r="K57" s="134"/>
      <c r="L57" s="139"/>
    </row>
    <row r="58" spans="2:12" s="8" customFormat="1" ht="19.95" customHeight="1">
      <c r="B58" s="133"/>
      <c r="C58" s="134"/>
      <c r="D58" s="135" t="s">
        <v>82</v>
      </c>
      <c r="E58" s="136"/>
      <c r="F58" s="136"/>
      <c r="G58" s="136"/>
      <c r="H58" s="136"/>
      <c r="I58" s="137"/>
      <c r="J58" s="138">
        <f>J122</f>
        <v>0</v>
      </c>
      <c r="K58" s="134"/>
      <c r="L58" s="139"/>
    </row>
    <row r="59" spans="2:12" s="8" customFormat="1" ht="19.95" customHeight="1">
      <c r="B59" s="133"/>
      <c r="C59" s="134"/>
      <c r="D59" s="135" t="s">
        <v>83</v>
      </c>
      <c r="E59" s="136"/>
      <c r="F59" s="136"/>
      <c r="G59" s="136"/>
      <c r="H59" s="136"/>
      <c r="I59" s="137"/>
      <c r="J59" s="138">
        <f>J124</f>
        <v>0</v>
      </c>
      <c r="K59" s="134"/>
      <c r="L59" s="139"/>
    </row>
    <row r="60" spans="2:12" s="8" customFormat="1" ht="19.95" customHeight="1">
      <c r="B60" s="133"/>
      <c r="C60" s="134"/>
      <c r="D60" s="135" t="s">
        <v>84</v>
      </c>
      <c r="E60" s="136"/>
      <c r="F60" s="136"/>
      <c r="G60" s="136"/>
      <c r="H60" s="136"/>
      <c r="I60" s="137"/>
      <c r="J60" s="138">
        <f>J126</f>
        <v>0</v>
      </c>
      <c r="K60" s="134"/>
      <c r="L60" s="139"/>
    </row>
    <row r="61" spans="2:12" s="8" customFormat="1" ht="19.95" customHeight="1">
      <c r="B61" s="133"/>
      <c r="C61" s="134"/>
      <c r="D61" s="135" t="s">
        <v>85</v>
      </c>
      <c r="E61" s="136"/>
      <c r="F61" s="136"/>
      <c r="G61" s="136"/>
      <c r="H61" s="136"/>
      <c r="I61" s="137"/>
      <c r="J61" s="138">
        <f>J137</f>
        <v>0</v>
      </c>
      <c r="K61" s="134"/>
      <c r="L61" s="139"/>
    </row>
    <row r="62" spans="2:12" s="8" customFormat="1" ht="19.95" customHeight="1">
      <c r="B62" s="133"/>
      <c r="C62" s="134"/>
      <c r="D62" s="135" t="s">
        <v>86</v>
      </c>
      <c r="E62" s="136"/>
      <c r="F62" s="136"/>
      <c r="G62" s="136"/>
      <c r="H62" s="136"/>
      <c r="I62" s="137"/>
      <c r="J62" s="138">
        <f>J139</f>
        <v>0</v>
      </c>
      <c r="K62" s="134"/>
      <c r="L62" s="139"/>
    </row>
    <row r="63" spans="2:12" s="8" customFormat="1" ht="19.95" customHeight="1">
      <c r="B63" s="133"/>
      <c r="C63" s="134"/>
      <c r="D63" s="135" t="s">
        <v>87</v>
      </c>
      <c r="E63" s="136"/>
      <c r="F63" s="136"/>
      <c r="G63" s="136"/>
      <c r="H63" s="136"/>
      <c r="I63" s="137"/>
      <c r="J63" s="138">
        <f>J152</f>
        <v>0</v>
      </c>
      <c r="K63" s="134"/>
      <c r="L63" s="139"/>
    </row>
    <row r="64" spans="2:12" s="8" customFormat="1" ht="19.95" customHeight="1">
      <c r="B64" s="133"/>
      <c r="C64" s="134"/>
      <c r="D64" s="135" t="s">
        <v>88</v>
      </c>
      <c r="E64" s="136"/>
      <c r="F64" s="136"/>
      <c r="G64" s="136"/>
      <c r="H64" s="136"/>
      <c r="I64" s="137"/>
      <c r="J64" s="138">
        <f>J156</f>
        <v>0</v>
      </c>
      <c r="K64" s="134"/>
      <c r="L64" s="139"/>
    </row>
    <row r="65" spans="2:12" s="7" customFormat="1" ht="24.9" customHeight="1">
      <c r="B65" s="126"/>
      <c r="C65" s="127"/>
      <c r="D65" s="128" t="s">
        <v>89</v>
      </c>
      <c r="E65" s="129"/>
      <c r="F65" s="129"/>
      <c r="G65" s="129"/>
      <c r="H65" s="129"/>
      <c r="I65" s="130"/>
      <c r="J65" s="131">
        <f>J158</f>
        <v>0</v>
      </c>
      <c r="K65" s="127"/>
      <c r="L65" s="132"/>
    </row>
    <row r="66" spans="2:12" s="8" customFormat="1" ht="19.95" customHeight="1">
      <c r="B66" s="133"/>
      <c r="C66" s="134"/>
      <c r="D66" s="135" t="s">
        <v>90</v>
      </c>
      <c r="E66" s="136"/>
      <c r="F66" s="136"/>
      <c r="G66" s="136"/>
      <c r="H66" s="136"/>
      <c r="I66" s="137"/>
      <c r="J66" s="138">
        <f>J159</f>
        <v>0</v>
      </c>
      <c r="K66" s="134"/>
      <c r="L66" s="139"/>
    </row>
    <row r="67" spans="2:12" s="8" customFormat="1" ht="19.95" customHeight="1">
      <c r="B67" s="133"/>
      <c r="C67" s="134"/>
      <c r="D67" s="135" t="s">
        <v>91</v>
      </c>
      <c r="E67" s="136"/>
      <c r="F67" s="136"/>
      <c r="G67" s="136"/>
      <c r="H67" s="136"/>
      <c r="I67" s="137"/>
      <c r="J67" s="138">
        <f>J161</f>
        <v>0</v>
      </c>
      <c r="K67" s="134"/>
      <c r="L67" s="139"/>
    </row>
    <row r="68" spans="2:12" s="7" customFormat="1" ht="24.9" customHeight="1">
      <c r="B68" s="126"/>
      <c r="C68" s="127"/>
      <c r="D68" s="128" t="s">
        <v>92</v>
      </c>
      <c r="E68" s="129"/>
      <c r="F68" s="129"/>
      <c r="G68" s="129"/>
      <c r="H68" s="129"/>
      <c r="I68" s="130"/>
      <c r="J68" s="131">
        <f>J164</f>
        <v>0</v>
      </c>
      <c r="K68" s="127"/>
      <c r="L68" s="132"/>
    </row>
    <row r="69" spans="2:12" s="8" customFormat="1" ht="19.95" customHeight="1">
      <c r="B69" s="133"/>
      <c r="C69" s="134"/>
      <c r="D69" s="135" t="s">
        <v>93</v>
      </c>
      <c r="E69" s="136"/>
      <c r="F69" s="136"/>
      <c r="G69" s="136"/>
      <c r="H69" s="136"/>
      <c r="I69" s="137"/>
      <c r="J69" s="138">
        <f>J165</f>
        <v>0</v>
      </c>
      <c r="K69" s="134"/>
      <c r="L69" s="139"/>
    </row>
    <row r="70" spans="2:12" s="8" customFormat="1" ht="19.95" customHeight="1">
      <c r="B70" s="133"/>
      <c r="C70" s="134"/>
      <c r="D70" s="135" t="s">
        <v>94</v>
      </c>
      <c r="E70" s="136"/>
      <c r="F70" s="136"/>
      <c r="G70" s="136"/>
      <c r="H70" s="136"/>
      <c r="I70" s="137"/>
      <c r="J70" s="138">
        <f>J167</f>
        <v>0</v>
      </c>
      <c r="K70" s="134"/>
      <c r="L70" s="139"/>
    </row>
    <row r="71" spans="2:12" s="8" customFormat="1" ht="19.95" customHeight="1">
      <c r="B71" s="133"/>
      <c r="C71" s="134"/>
      <c r="D71" s="135" t="s">
        <v>95</v>
      </c>
      <c r="E71" s="136"/>
      <c r="F71" s="136"/>
      <c r="G71" s="136"/>
      <c r="H71" s="136"/>
      <c r="I71" s="137"/>
      <c r="J71" s="138">
        <f>J169</f>
        <v>0</v>
      </c>
      <c r="K71" s="134"/>
      <c r="L71" s="139"/>
    </row>
    <row r="72" spans="2:12" s="1" customFormat="1" ht="21.75" customHeight="1">
      <c r="B72" s="31"/>
      <c r="C72" s="32"/>
      <c r="D72" s="32"/>
      <c r="E72" s="32"/>
      <c r="F72" s="32"/>
      <c r="G72" s="32"/>
      <c r="H72" s="32"/>
      <c r="I72" s="95"/>
      <c r="J72" s="32"/>
      <c r="K72" s="32"/>
      <c r="L72" s="35"/>
    </row>
    <row r="73" spans="2:12" s="1" customFormat="1" ht="6.9" customHeight="1">
      <c r="B73" s="43"/>
      <c r="C73" s="44"/>
      <c r="D73" s="44"/>
      <c r="E73" s="44"/>
      <c r="F73" s="44"/>
      <c r="G73" s="44"/>
      <c r="H73" s="44"/>
      <c r="I73" s="117"/>
      <c r="J73" s="44"/>
      <c r="K73" s="44"/>
      <c r="L73" s="35"/>
    </row>
    <row r="77" spans="2:12" s="1" customFormat="1" ht="6.9" customHeight="1">
      <c r="B77" s="45"/>
      <c r="C77" s="46"/>
      <c r="D77" s="46"/>
      <c r="E77" s="46"/>
      <c r="F77" s="46"/>
      <c r="G77" s="46"/>
      <c r="H77" s="46"/>
      <c r="I77" s="120"/>
      <c r="J77" s="46"/>
      <c r="K77" s="46"/>
      <c r="L77" s="35"/>
    </row>
    <row r="78" spans="2:12" s="1" customFormat="1" ht="24.9" customHeight="1">
      <c r="B78" s="31"/>
      <c r="C78" s="20" t="s">
        <v>96</v>
      </c>
      <c r="D78" s="32"/>
      <c r="E78" s="32"/>
      <c r="F78" s="32"/>
      <c r="G78" s="32"/>
      <c r="H78" s="32"/>
      <c r="I78" s="95"/>
      <c r="J78" s="32"/>
      <c r="K78" s="32"/>
      <c r="L78" s="35"/>
    </row>
    <row r="79" spans="2:12" s="1" customFormat="1" ht="6.9" customHeight="1">
      <c r="B79" s="31"/>
      <c r="C79" s="32"/>
      <c r="D79" s="32"/>
      <c r="E79" s="32"/>
      <c r="F79" s="32"/>
      <c r="G79" s="32"/>
      <c r="H79" s="32"/>
      <c r="I79" s="95"/>
      <c r="J79" s="32"/>
      <c r="K79" s="32"/>
      <c r="L79" s="35"/>
    </row>
    <row r="80" spans="2:12" s="1" customFormat="1" ht="12" customHeight="1">
      <c r="B80" s="31"/>
      <c r="C80" s="26" t="s">
        <v>15</v>
      </c>
      <c r="D80" s="32"/>
      <c r="E80" s="32"/>
      <c r="F80" s="32"/>
      <c r="G80" s="32"/>
      <c r="H80" s="32"/>
      <c r="I80" s="95"/>
      <c r="J80" s="32"/>
      <c r="K80" s="32"/>
      <c r="L80" s="35"/>
    </row>
    <row r="81" spans="2:12" s="1" customFormat="1" ht="16.5" customHeight="1">
      <c r="B81" s="31"/>
      <c r="C81" s="32"/>
      <c r="D81" s="32"/>
      <c r="E81" s="297" t="str">
        <f>E7</f>
        <v>Nové Kopisty VPC 5.1</v>
      </c>
      <c r="F81" s="296"/>
      <c r="G81" s="296"/>
      <c r="H81" s="296"/>
      <c r="I81" s="95"/>
      <c r="J81" s="32"/>
      <c r="K81" s="32"/>
      <c r="L81" s="35"/>
    </row>
    <row r="82" spans="2:12" s="1" customFormat="1" ht="6.9" customHeight="1">
      <c r="B82" s="31"/>
      <c r="C82" s="32"/>
      <c r="D82" s="32"/>
      <c r="E82" s="32"/>
      <c r="F82" s="32"/>
      <c r="G82" s="32"/>
      <c r="H82" s="32"/>
      <c r="I82" s="95"/>
      <c r="J82" s="32"/>
      <c r="K82" s="32"/>
      <c r="L82" s="35"/>
    </row>
    <row r="83" spans="2:12" s="1" customFormat="1" ht="12" customHeight="1">
      <c r="B83" s="31"/>
      <c r="C83" s="26" t="s">
        <v>20</v>
      </c>
      <c r="D83" s="32"/>
      <c r="E83" s="32"/>
      <c r="F83" s="24" t="str">
        <f>F10</f>
        <v>Nové Kopisty</v>
      </c>
      <c r="G83" s="32"/>
      <c r="H83" s="32"/>
      <c r="I83" s="96" t="s">
        <v>22</v>
      </c>
      <c r="J83" s="52" t="str">
        <f>IF(J10="","",J10)</f>
        <v>18. 1. 2019</v>
      </c>
      <c r="K83" s="32"/>
      <c r="L83" s="35"/>
    </row>
    <row r="84" spans="2:12" s="1" customFormat="1" ht="6.9" customHeight="1">
      <c r="B84" s="31"/>
      <c r="C84" s="32"/>
      <c r="D84" s="32"/>
      <c r="E84" s="32"/>
      <c r="F84" s="32"/>
      <c r="G84" s="32"/>
      <c r="H84" s="32"/>
      <c r="I84" s="95"/>
      <c r="J84" s="32"/>
      <c r="K84" s="32"/>
      <c r="L84" s="35"/>
    </row>
    <row r="85" spans="2:12" s="1" customFormat="1" ht="13.65" customHeight="1">
      <c r="B85" s="31"/>
      <c r="C85" s="26" t="s">
        <v>24</v>
      </c>
      <c r="D85" s="32"/>
      <c r="E85" s="32"/>
      <c r="F85" s="24" t="str">
        <f>E13</f>
        <v xml:space="preserve"> </v>
      </c>
      <c r="G85" s="32"/>
      <c r="H85" s="32"/>
      <c r="I85" s="96" t="s">
        <v>30</v>
      </c>
      <c r="J85" s="29" t="str">
        <f>E19</f>
        <v xml:space="preserve"> </v>
      </c>
      <c r="K85" s="32"/>
      <c r="L85" s="35"/>
    </row>
    <row r="86" spans="2:12" s="1" customFormat="1" ht="13.65" customHeight="1">
      <c r="B86" s="31"/>
      <c r="C86" s="26" t="s">
        <v>28</v>
      </c>
      <c r="D86" s="32"/>
      <c r="E86" s="32"/>
      <c r="F86" s="24" t="str">
        <f>IF(E16="","",E16)</f>
        <v>Vyplň údaj</v>
      </c>
      <c r="G86" s="32"/>
      <c r="H86" s="32"/>
      <c r="I86" s="96" t="s">
        <v>31</v>
      </c>
      <c r="J86" s="29" t="str">
        <f>E22</f>
        <v xml:space="preserve"> </v>
      </c>
      <c r="K86" s="32"/>
      <c r="L86" s="35"/>
    </row>
    <row r="87" spans="2:12" s="1" customFormat="1" ht="10.35" customHeight="1">
      <c r="B87" s="31"/>
      <c r="C87" s="32"/>
      <c r="D87" s="32"/>
      <c r="E87" s="32"/>
      <c r="F87" s="32"/>
      <c r="G87" s="32"/>
      <c r="H87" s="32"/>
      <c r="I87" s="95"/>
      <c r="J87" s="32"/>
      <c r="K87" s="32"/>
      <c r="L87" s="35"/>
    </row>
    <row r="88" spans="2:20" s="9" customFormat="1" ht="29.25" customHeight="1">
      <c r="B88" s="140"/>
      <c r="C88" s="141" t="s">
        <v>97</v>
      </c>
      <c r="D88" s="142" t="s">
        <v>53</v>
      </c>
      <c r="E88" s="142" t="s">
        <v>49</v>
      </c>
      <c r="F88" s="142" t="s">
        <v>50</v>
      </c>
      <c r="G88" s="142" t="s">
        <v>98</v>
      </c>
      <c r="H88" s="142" t="s">
        <v>99</v>
      </c>
      <c r="I88" s="143" t="s">
        <v>100</v>
      </c>
      <c r="J88" s="142" t="s">
        <v>78</v>
      </c>
      <c r="K88" s="144" t="s">
        <v>101</v>
      </c>
      <c r="L88" s="145"/>
      <c r="M88" s="61" t="s">
        <v>18</v>
      </c>
      <c r="N88" s="62" t="s">
        <v>38</v>
      </c>
      <c r="O88" s="62" t="s">
        <v>102</v>
      </c>
      <c r="P88" s="62" t="s">
        <v>103</v>
      </c>
      <c r="Q88" s="62" t="s">
        <v>104</v>
      </c>
      <c r="R88" s="62" t="s">
        <v>105</v>
      </c>
      <c r="S88" s="62" t="s">
        <v>106</v>
      </c>
      <c r="T88" s="63" t="s">
        <v>107</v>
      </c>
    </row>
    <row r="89" spans="2:63" s="1" customFormat="1" ht="22.8" customHeight="1">
      <c r="B89" s="31"/>
      <c r="C89" s="68" t="s">
        <v>108</v>
      </c>
      <c r="D89" s="32"/>
      <c r="E89" s="32"/>
      <c r="F89" s="32"/>
      <c r="G89" s="32"/>
      <c r="H89" s="32"/>
      <c r="I89" s="95"/>
      <c r="J89" s="146">
        <f>BK89</f>
        <v>0</v>
      </c>
      <c r="K89" s="32"/>
      <c r="L89" s="35"/>
      <c r="M89" s="64"/>
      <c r="N89" s="65"/>
      <c r="O89" s="65"/>
      <c r="P89" s="147">
        <f>P90+P158+P164</f>
        <v>0</v>
      </c>
      <c r="Q89" s="65"/>
      <c r="R89" s="147">
        <f>R90+R158+R164</f>
        <v>48.251313</v>
      </c>
      <c r="S89" s="65"/>
      <c r="T89" s="148">
        <f>T90+T158+T164</f>
        <v>0</v>
      </c>
      <c r="AT89" s="14" t="s">
        <v>67</v>
      </c>
      <c r="AU89" s="14" t="s">
        <v>79</v>
      </c>
      <c r="BK89" s="149">
        <f>BK90+BK158+BK164</f>
        <v>0</v>
      </c>
    </row>
    <row r="90" spans="2:63" s="10" customFormat="1" ht="25.95" customHeight="1">
      <c r="B90" s="150"/>
      <c r="C90" s="151"/>
      <c r="D90" s="152" t="s">
        <v>67</v>
      </c>
      <c r="E90" s="153" t="s">
        <v>109</v>
      </c>
      <c r="F90" s="153" t="s">
        <v>109</v>
      </c>
      <c r="G90" s="151"/>
      <c r="H90" s="151"/>
      <c r="I90" s="154"/>
      <c r="J90" s="155">
        <f>BK90</f>
        <v>0</v>
      </c>
      <c r="K90" s="151"/>
      <c r="L90" s="156"/>
      <c r="M90" s="157"/>
      <c r="N90" s="158"/>
      <c r="O90" s="158"/>
      <c r="P90" s="159">
        <f>P91+P122+P124+P126+P137+P139+P152+P156</f>
        <v>0</v>
      </c>
      <c r="Q90" s="158"/>
      <c r="R90" s="159">
        <f>R91+R122+R124+R126+R137+R139+R152+R156</f>
        <v>48.241413</v>
      </c>
      <c r="S90" s="158"/>
      <c r="T90" s="160">
        <f>T91+T122+T124+T126+T137+T139+T152+T156</f>
        <v>0</v>
      </c>
      <c r="AR90" s="161" t="s">
        <v>72</v>
      </c>
      <c r="AT90" s="162" t="s">
        <v>67</v>
      </c>
      <c r="AU90" s="162" t="s">
        <v>6</v>
      </c>
      <c r="AY90" s="161" t="s">
        <v>110</v>
      </c>
      <c r="BK90" s="163">
        <f>BK91+BK122+BK124+BK126+BK137+BK139+BK152+BK156</f>
        <v>0</v>
      </c>
    </row>
    <row r="91" spans="2:63" s="10" customFormat="1" ht="22.8" customHeight="1">
      <c r="B91" s="150"/>
      <c r="C91" s="151"/>
      <c r="D91" s="152" t="s">
        <v>67</v>
      </c>
      <c r="E91" s="164" t="s">
        <v>72</v>
      </c>
      <c r="F91" s="164" t="s">
        <v>111</v>
      </c>
      <c r="G91" s="151"/>
      <c r="H91" s="151"/>
      <c r="I91" s="154"/>
      <c r="J91" s="165">
        <f>BK91</f>
        <v>0</v>
      </c>
      <c r="K91" s="151"/>
      <c r="L91" s="156"/>
      <c r="M91" s="157"/>
      <c r="N91" s="158"/>
      <c r="O91" s="158"/>
      <c r="P91" s="159">
        <f>SUM(P92:P121)</f>
        <v>0</v>
      </c>
      <c r="Q91" s="158"/>
      <c r="R91" s="159">
        <f>SUM(R92:R121)</f>
        <v>0.2745019999999999</v>
      </c>
      <c r="S91" s="158"/>
      <c r="T91" s="160">
        <f>SUM(T92:T121)</f>
        <v>0</v>
      </c>
      <c r="AR91" s="161" t="s">
        <v>72</v>
      </c>
      <c r="AT91" s="162" t="s">
        <v>67</v>
      </c>
      <c r="AU91" s="162" t="s">
        <v>72</v>
      </c>
      <c r="AY91" s="161" t="s">
        <v>110</v>
      </c>
      <c r="BK91" s="163">
        <f>SUM(BK92:BK121)</f>
        <v>0</v>
      </c>
    </row>
    <row r="92" spans="2:65" s="1" customFormat="1" ht="16.5" customHeight="1">
      <c r="B92" s="31"/>
      <c r="C92" s="166" t="s">
        <v>72</v>
      </c>
      <c r="D92" s="166" t="s">
        <v>112</v>
      </c>
      <c r="E92" s="167" t="s">
        <v>113</v>
      </c>
      <c r="F92" s="168" t="s">
        <v>114</v>
      </c>
      <c r="G92" s="169" t="s">
        <v>115</v>
      </c>
      <c r="H92" s="170">
        <v>3194.4</v>
      </c>
      <c r="I92" s="171"/>
      <c r="J92" s="170">
        <f>ROUND(I92*H92,15)</f>
        <v>0</v>
      </c>
      <c r="K92" s="168" t="s">
        <v>116</v>
      </c>
      <c r="L92" s="35"/>
      <c r="M92" s="172" t="s">
        <v>18</v>
      </c>
      <c r="N92" s="173" t="s">
        <v>39</v>
      </c>
      <c r="O92" s="57"/>
      <c r="P92" s="174">
        <f>O92*H92</f>
        <v>0</v>
      </c>
      <c r="Q92" s="174">
        <v>0</v>
      </c>
      <c r="R92" s="174">
        <f>Q92*H92</f>
        <v>0</v>
      </c>
      <c r="S92" s="174">
        <v>0</v>
      </c>
      <c r="T92" s="175">
        <f>S92*H92</f>
        <v>0</v>
      </c>
      <c r="AR92" s="14" t="s">
        <v>117</v>
      </c>
      <c r="AT92" s="14" t="s">
        <v>112</v>
      </c>
      <c r="AU92" s="14" t="s">
        <v>74</v>
      </c>
      <c r="AY92" s="14" t="s">
        <v>110</v>
      </c>
      <c r="BE92" s="176">
        <f>IF(N92="základní",J92,0)</f>
        <v>0</v>
      </c>
      <c r="BF92" s="176">
        <f>IF(N92="snížená",J92,0)</f>
        <v>0</v>
      </c>
      <c r="BG92" s="176">
        <f>IF(N92="zákl. přenesená",J92,0)</f>
        <v>0</v>
      </c>
      <c r="BH92" s="176">
        <f>IF(N92="sníž. přenesená",J92,0)</f>
        <v>0</v>
      </c>
      <c r="BI92" s="176">
        <f>IF(N92="nulová",J92,0)</f>
        <v>0</v>
      </c>
      <c r="BJ92" s="14" t="s">
        <v>72</v>
      </c>
      <c r="BK92" s="177">
        <f>ROUND(I92*H92,15)</f>
        <v>0</v>
      </c>
      <c r="BL92" s="14" t="s">
        <v>117</v>
      </c>
      <c r="BM92" s="14" t="s">
        <v>118</v>
      </c>
    </row>
    <row r="93" spans="2:65" s="1" customFormat="1" ht="22.5" customHeight="1">
      <c r="B93" s="31"/>
      <c r="C93" s="166" t="s">
        <v>74</v>
      </c>
      <c r="D93" s="166" t="s">
        <v>112</v>
      </c>
      <c r="E93" s="167" t="s">
        <v>119</v>
      </c>
      <c r="F93" s="168" t="s">
        <v>120</v>
      </c>
      <c r="G93" s="169" t="s">
        <v>121</v>
      </c>
      <c r="H93" s="170">
        <v>593.959</v>
      </c>
      <c r="I93" s="171"/>
      <c r="J93" s="170">
        <f>ROUND(I93*H93,15)</f>
        <v>0</v>
      </c>
      <c r="K93" s="168" t="s">
        <v>116</v>
      </c>
      <c r="L93" s="35"/>
      <c r="M93" s="172" t="s">
        <v>18</v>
      </c>
      <c r="N93" s="173" t="s">
        <v>39</v>
      </c>
      <c r="O93" s="57"/>
      <c r="P93" s="174">
        <f>O93*H93</f>
        <v>0</v>
      </c>
      <c r="Q93" s="174">
        <v>0</v>
      </c>
      <c r="R93" s="174">
        <f>Q93*H93</f>
        <v>0</v>
      </c>
      <c r="S93" s="174">
        <v>0</v>
      </c>
      <c r="T93" s="175">
        <f>S93*H93</f>
        <v>0</v>
      </c>
      <c r="AR93" s="14" t="s">
        <v>117</v>
      </c>
      <c r="AT93" s="14" t="s">
        <v>112</v>
      </c>
      <c r="AU93" s="14" t="s">
        <v>74</v>
      </c>
      <c r="AY93" s="14" t="s">
        <v>110</v>
      </c>
      <c r="BE93" s="176">
        <f>IF(N93="základní",J93,0)</f>
        <v>0</v>
      </c>
      <c r="BF93" s="176">
        <f>IF(N93="snížená",J93,0)</f>
        <v>0</v>
      </c>
      <c r="BG93" s="176">
        <f>IF(N93="zákl. přenesená",J93,0)</f>
        <v>0</v>
      </c>
      <c r="BH93" s="176">
        <f>IF(N93="sníž. přenesená",J93,0)</f>
        <v>0</v>
      </c>
      <c r="BI93" s="176">
        <f>IF(N93="nulová",J93,0)</f>
        <v>0</v>
      </c>
      <c r="BJ93" s="14" t="s">
        <v>72</v>
      </c>
      <c r="BK93" s="177">
        <f>ROUND(I93*H93,15)</f>
        <v>0</v>
      </c>
      <c r="BL93" s="14" t="s">
        <v>117</v>
      </c>
      <c r="BM93" s="14" t="s">
        <v>122</v>
      </c>
    </row>
    <row r="94" spans="2:65" s="1" customFormat="1" ht="22.5" customHeight="1">
      <c r="B94" s="31"/>
      <c r="C94" s="166" t="s">
        <v>117</v>
      </c>
      <c r="D94" s="166" t="s">
        <v>112</v>
      </c>
      <c r="E94" s="167" t="s">
        <v>123</v>
      </c>
      <c r="F94" s="168" t="s">
        <v>124</v>
      </c>
      <c r="G94" s="169" t="s">
        <v>121</v>
      </c>
      <c r="H94" s="170">
        <v>431.244</v>
      </c>
      <c r="I94" s="171"/>
      <c r="J94" s="170">
        <f>ROUND(I94*H94,15)</f>
        <v>0</v>
      </c>
      <c r="K94" s="168" t="s">
        <v>116</v>
      </c>
      <c r="L94" s="35"/>
      <c r="M94" s="172" t="s">
        <v>18</v>
      </c>
      <c r="N94" s="173" t="s">
        <v>39</v>
      </c>
      <c r="O94" s="57"/>
      <c r="P94" s="174">
        <f>O94*H94</f>
        <v>0</v>
      </c>
      <c r="Q94" s="174">
        <v>0</v>
      </c>
      <c r="R94" s="174">
        <f>Q94*H94</f>
        <v>0</v>
      </c>
      <c r="S94" s="174">
        <v>0</v>
      </c>
      <c r="T94" s="175">
        <f>S94*H94</f>
        <v>0</v>
      </c>
      <c r="AR94" s="14" t="s">
        <v>117</v>
      </c>
      <c r="AT94" s="14" t="s">
        <v>112</v>
      </c>
      <c r="AU94" s="14" t="s">
        <v>74</v>
      </c>
      <c r="AY94" s="14" t="s">
        <v>110</v>
      </c>
      <c r="BE94" s="176">
        <f>IF(N94="základní",J94,0)</f>
        <v>0</v>
      </c>
      <c r="BF94" s="176">
        <f>IF(N94="snížená",J94,0)</f>
        <v>0</v>
      </c>
      <c r="BG94" s="176">
        <f>IF(N94="zákl. přenesená",J94,0)</f>
        <v>0</v>
      </c>
      <c r="BH94" s="176">
        <f>IF(N94="sníž. přenesená",J94,0)</f>
        <v>0</v>
      </c>
      <c r="BI94" s="176">
        <f>IF(N94="nulová",J94,0)</f>
        <v>0</v>
      </c>
      <c r="BJ94" s="14" t="s">
        <v>72</v>
      </c>
      <c r="BK94" s="177">
        <f>ROUND(I94*H94,15)</f>
        <v>0</v>
      </c>
      <c r="BL94" s="14" t="s">
        <v>117</v>
      </c>
      <c r="BM94" s="14" t="s">
        <v>125</v>
      </c>
    </row>
    <row r="95" spans="2:65" s="1" customFormat="1" ht="22.5" customHeight="1">
      <c r="B95" s="31"/>
      <c r="C95" s="166" t="s">
        <v>126</v>
      </c>
      <c r="D95" s="166" t="s">
        <v>112</v>
      </c>
      <c r="E95" s="167" t="s">
        <v>127</v>
      </c>
      <c r="F95" s="168" t="s">
        <v>128</v>
      </c>
      <c r="G95" s="169" t="s">
        <v>121</v>
      </c>
      <c r="H95" s="170">
        <v>8.784</v>
      </c>
      <c r="I95" s="171"/>
      <c r="J95" s="170">
        <f>ROUND(I95*H95,15)</f>
        <v>0</v>
      </c>
      <c r="K95" s="168" t="s">
        <v>116</v>
      </c>
      <c r="L95" s="35"/>
      <c r="M95" s="172" t="s">
        <v>18</v>
      </c>
      <c r="N95" s="173" t="s">
        <v>39</v>
      </c>
      <c r="O95" s="57"/>
      <c r="P95" s="174">
        <f>O95*H95</f>
        <v>0</v>
      </c>
      <c r="Q95" s="174">
        <v>0</v>
      </c>
      <c r="R95" s="174">
        <f>Q95*H95</f>
        <v>0</v>
      </c>
      <c r="S95" s="174">
        <v>0</v>
      </c>
      <c r="T95" s="175">
        <f>S95*H95</f>
        <v>0</v>
      </c>
      <c r="AR95" s="14" t="s">
        <v>117</v>
      </c>
      <c r="AT95" s="14" t="s">
        <v>112</v>
      </c>
      <c r="AU95" s="14" t="s">
        <v>74</v>
      </c>
      <c r="AY95" s="14" t="s">
        <v>110</v>
      </c>
      <c r="BE95" s="176">
        <f>IF(N95="základní",J95,0)</f>
        <v>0</v>
      </c>
      <c r="BF95" s="176">
        <f>IF(N95="snížená",J95,0)</f>
        <v>0</v>
      </c>
      <c r="BG95" s="176">
        <f>IF(N95="zákl. přenesená",J95,0)</f>
        <v>0</v>
      </c>
      <c r="BH95" s="176">
        <f>IF(N95="sníž. přenesená",J95,0)</f>
        <v>0</v>
      </c>
      <c r="BI95" s="176">
        <f>IF(N95="nulová",J95,0)</f>
        <v>0</v>
      </c>
      <c r="BJ95" s="14" t="s">
        <v>72</v>
      </c>
      <c r="BK95" s="177">
        <f>ROUND(I95*H95,15)</f>
        <v>0</v>
      </c>
      <c r="BL95" s="14" t="s">
        <v>117</v>
      </c>
      <c r="BM95" s="14" t="s">
        <v>129</v>
      </c>
    </row>
    <row r="96" spans="2:47" s="1" customFormat="1" ht="153.6">
      <c r="B96" s="31"/>
      <c r="C96" s="32"/>
      <c r="D96" s="178" t="s">
        <v>130</v>
      </c>
      <c r="E96" s="32"/>
      <c r="F96" s="179" t="s">
        <v>131</v>
      </c>
      <c r="G96" s="32"/>
      <c r="H96" s="32"/>
      <c r="I96" s="95"/>
      <c r="J96" s="32"/>
      <c r="K96" s="32"/>
      <c r="L96" s="35"/>
      <c r="M96" s="180"/>
      <c r="N96" s="57"/>
      <c r="O96" s="57"/>
      <c r="P96" s="57"/>
      <c r="Q96" s="57"/>
      <c r="R96" s="57"/>
      <c r="S96" s="57"/>
      <c r="T96" s="58"/>
      <c r="AT96" s="14" t="s">
        <v>130</v>
      </c>
      <c r="AU96" s="14" t="s">
        <v>74</v>
      </c>
    </row>
    <row r="97" spans="2:65" s="1" customFormat="1" ht="22.5" customHeight="1">
      <c r="B97" s="31"/>
      <c r="C97" s="166" t="s">
        <v>132</v>
      </c>
      <c r="D97" s="166" t="s">
        <v>112</v>
      </c>
      <c r="E97" s="167" t="s">
        <v>133</v>
      </c>
      <c r="F97" s="168" t="s">
        <v>134</v>
      </c>
      <c r="G97" s="169" t="s">
        <v>121</v>
      </c>
      <c r="H97" s="170">
        <v>1353.44</v>
      </c>
      <c r="I97" s="171"/>
      <c r="J97" s="170">
        <f aca="true" t="shared" si="0" ref="J97:J102">ROUND(I97*H97,15)</f>
        <v>0</v>
      </c>
      <c r="K97" s="168" t="s">
        <v>116</v>
      </c>
      <c r="L97" s="35"/>
      <c r="M97" s="172" t="s">
        <v>18</v>
      </c>
      <c r="N97" s="173" t="s">
        <v>39</v>
      </c>
      <c r="O97" s="57"/>
      <c r="P97" s="174">
        <f aca="true" t="shared" si="1" ref="P97:P102">O97*H97</f>
        <v>0</v>
      </c>
      <c r="Q97" s="174">
        <v>0</v>
      </c>
      <c r="R97" s="174">
        <f aca="true" t="shared" si="2" ref="R97:R102">Q97*H97</f>
        <v>0</v>
      </c>
      <c r="S97" s="174">
        <v>0</v>
      </c>
      <c r="T97" s="175">
        <f aca="true" t="shared" si="3" ref="T97:T102">S97*H97</f>
        <v>0</v>
      </c>
      <c r="AR97" s="14" t="s">
        <v>117</v>
      </c>
      <c r="AT97" s="14" t="s">
        <v>112</v>
      </c>
      <c r="AU97" s="14" t="s">
        <v>74</v>
      </c>
      <c r="AY97" s="14" t="s">
        <v>110</v>
      </c>
      <c r="BE97" s="176">
        <f aca="true" t="shared" si="4" ref="BE97:BE102">IF(N97="základní",J97,0)</f>
        <v>0</v>
      </c>
      <c r="BF97" s="176">
        <f aca="true" t="shared" si="5" ref="BF97:BF102">IF(N97="snížená",J97,0)</f>
        <v>0</v>
      </c>
      <c r="BG97" s="176">
        <f aca="true" t="shared" si="6" ref="BG97:BG102">IF(N97="zákl. přenesená",J97,0)</f>
        <v>0</v>
      </c>
      <c r="BH97" s="176">
        <f aca="true" t="shared" si="7" ref="BH97:BH102">IF(N97="sníž. přenesená",J97,0)</f>
        <v>0</v>
      </c>
      <c r="BI97" s="176">
        <f aca="true" t="shared" si="8" ref="BI97:BI102">IF(N97="nulová",J97,0)</f>
        <v>0</v>
      </c>
      <c r="BJ97" s="14" t="s">
        <v>72</v>
      </c>
      <c r="BK97" s="177">
        <f aca="true" t="shared" si="9" ref="BK97:BK102">ROUND(I97*H97,15)</f>
        <v>0</v>
      </c>
      <c r="BL97" s="14" t="s">
        <v>117</v>
      </c>
      <c r="BM97" s="14" t="s">
        <v>135</v>
      </c>
    </row>
    <row r="98" spans="2:65" s="1" customFormat="1" ht="22.5" customHeight="1">
      <c r="B98" s="31"/>
      <c r="C98" s="166" t="s">
        <v>136</v>
      </c>
      <c r="D98" s="166" t="s">
        <v>112</v>
      </c>
      <c r="E98" s="167" t="s">
        <v>137</v>
      </c>
      <c r="F98" s="168" t="s">
        <v>138</v>
      </c>
      <c r="G98" s="169" t="s">
        <v>121</v>
      </c>
      <c r="H98" s="170">
        <v>1061.68</v>
      </c>
      <c r="I98" s="171"/>
      <c r="J98" s="170">
        <f t="shared" si="0"/>
        <v>0</v>
      </c>
      <c r="K98" s="168" t="s">
        <v>116</v>
      </c>
      <c r="L98" s="35"/>
      <c r="M98" s="172" t="s">
        <v>18</v>
      </c>
      <c r="N98" s="173" t="s">
        <v>39</v>
      </c>
      <c r="O98" s="57"/>
      <c r="P98" s="174">
        <f t="shared" si="1"/>
        <v>0</v>
      </c>
      <c r="Q98" s="174">
        <v>0</v>
      </c>
      <c r="R98" s="174">
        <f t="shared" si="2"/>
        <v>0</v>
      </c>
      <c r="S98" s="174">
        <v>0</v>
      </c>
      <c r="T98" s="175">
        <f t="shared" si="3"/>
        <v>0</v>
      </c>
      <c r="AR98" s="14" t="s">
        <v>117</v>
      </c>
      <c r="AT98" s="14" t="s">
        <v>112</v>
      </c>
      <c r="AU98" s="14" t="s">
        <v>74</v>
      </c>
      <c r="AY98" s="14" t="s">
        <v>110</v>
      </c>
      <c r="BE98" s="176">
        <f t="shared" si="4"/>
        <v>0</v>
      </c>
      <c r="BF98" s="176">
        <f t="shared" si="5"/>
        <v>0</v>
      </c>
      <c r="BG98" s="176">
        <f t="shared" si="6"/>
        <v>0</v>
      </c>
      <c r="BH98" s="176">
        <f t="shared" si="7"/>
        <v>0</v>
      </c>
      <c r="BI98" s="176">
        <f t="shared" si="8"/>
        <v>0</v>
      </c>
      <c r="BJ98" s="14" t="s">
        <v>72</v>
      </c>
      <c r="BK98" s="177">
        <f t="shared" si="9"/>
        <v>0</v>
      </c>
      <c r="BL98" s="14" t="s">
        <v>117</v>
      </c>
      <c r="BM98" s="14" t="s">
        <v>139</v>
      </c>
    </row>
    <row r="99" spans="2:65" s="1" customFormat="1" ht="16.5" customHeight="1">
      <c r="B99" s="31"/>
      <c r="C99" s="166" t="s">
        <v>140</v>
      </c>
      <c r="D99" s="166" t="s">
        <v>112</v>
      </c>
      <c r="E99" s="167" t="s">
        <v>141</v>
      </c>
      <c r="F99" s="168" t="s">
        <v>142</v>
      </c>
      <c r="G99" s="169" t="s">
        <v>121</v>
      </c>
      <c r="H99" s="170">
        <v>1457.28</v>
      </c>
      <c r="I99" s="171"/>
      <c r="J99" s="170">
        <f t="shared" si="0"/>
        <v>0</v>
      </c>
      <c r="K99" s="168" t="s">
        <v>116</v>
      </c>
      <c r="L99" s="35"/>
      <c r="M99" s="172" t="s">
        <v>18</v>
      </c>
      <c r="N99" s="173" t="s">
        <v>39</v>
      </c>
      <c r="O99" s="57"/>
      <c r="P99" s="174">
        <f t="shared" si="1"/>
        <v>0</v>
      </c>
      <c r="Q99" s="174">
        <v>0</v>
      </c>
      <c r="R99" s="174">
        <f t="shared" si="2"/>
        <v>0</v>
      </c>
      <c r="S99" s="174">
        <v>0</v>
      </c>
      <c r="T99" s="175">
        <f t="shared" si="3"/>
        <v>0</v>
      </c>
      <c r="AR99" s="14" t="s">
        <v>117</v>
      </c>
      <c r="AT99" s="14" t="s">
        <v>112</v>
      </c>
      <c r="AU99" s="14" t="s">
        <v>74</v>
      </c>
      <c r="AY99" s="14" t="s">
        <v>110</v>
      </c>
      <c r="BE99" s="176">
        <f t="shared" si="4"/>
        <v>0</v>
      </c>
      <c r="BF99" s="176">
        <f t="shared" si="5"/>
        <v>0</v>
      </c>
      <c r="BG99" s="176">
        <f t="shared" si="6"/>
        <v>0</v>
      </c>
      <c r="BH99" s="176">
        <f t="shared" si="7"/>
        <v>0</v>
      </c>
      <c r="BI99" s="176">
        <f t="shared" si="8"/>
        <v>0</v>
      </c>
      <c r="BJ99" s="14" t="s">
        <v>72</v>
      </c>
      <c r="BK99" s="177">
        <f t="shared" si="9"/>
        <v>0</v>
      </c>
      <c r="BL99" s="14" t="s">
        <v>117</v>
      </c>
      <c r="BM99" s="14" t="s">
        <v>143</v>
      </c>
    </row>
    <row r="100" spans="2:65" s="1" customFormat="1" ht="22.5" customHeight="1">
      <c r="B100" s="31"/>
      <c r="C100" s="166" t="s">
        <v>144</v>
      </c>
      <c r="D100" s="166" t="s">
        <v>112</v>
      </c>
      <c r="E100" s="167" t="s">
        <v>145</v>
      </c>
      <c r="F100" s="168" t="s">
        <v>146</v>
      </c>
      <c r="G100" s="169" t="s">
        <v>121</v>
      </c>
      <c r="H100" s="170">
        <v>86.249</v>
      </c>
      <c r="I100" s="171"/>
      <c r="J100" s="170">
        <f t="shared" si="0"/>
        <v>0</v>
      </c>
      <c r="K100" s="168" t="s">
        <v>116</v>
      </c>
      <c r="L100" s="35"/>
      <c r="M100" s="172" t="s">
        <v>18</v>
      </c>
      <c r="N100" s="173" t="s">
        <v>39</v>
      </c>
      <c r="O100" s="57"/>
      <c r="P100" s="174">
        <f t="shared" si="1"/>
        <v>0</v>
      </c>
      <c r="Q100" s="174">
        <v>0</v>
      </c>
      <c r="R100" s="174">
        <f t="shared" si="2"/>
        <v>0</v>
      </c>
      <c r="S100" s="174">
        <v>0</v>
      </c>
      <c r="T100" s="175">
        <f t="shared" si="3"/>
        <v>0</v>
      </c>
      <c r="AR100" s="14" t="s">
        <v>117</v>
      </c>
      <c r="AT100" s="14" t="s">
        <v>112</v>
      </c>
      <c r="AU100" s="14" t="s">
        <v>74</v>
      </c>
      <c r="AY100" s="14" t="s">
        <v>110</v>
      </c>
      <c r="BE100" s="176">
        <f t="shared" si="4"/>
        <v>0</v>
      </c>
      <c r="BF100" s="176">
        <f t="shared" si="5"/>
        <v>0</v>
      </c>
      <c r="BG100" s="176">
        <f t="shared" si="6"/>
        <v>0</v>
      </c>
      <c r="BH100" s="176">
        <f t="shared" si="7"/>
        <v>0</v>
      </c>
      <c r="BI100" s="176">
        <f t="shared" si="8"/>
        <v>0</v>
      </c>
      <c r="BJ100" s="14" t="s">
        <v>72</v>
      </c>
      <c r="BK100" s="177">
        <f t="shared" si="9"/>
        <v>0</v>
      </c>
      <c r="BL100" s="14" t="s">
        <v>117</v>
      </c>
      <c r="BM100" s="14" t="s">
        <v>147</v>
      </c>
    </row>
    <row r="101" spans="2:65" s="1" customFormat="1" ht="22.5" customHeight="1">
      <c r="B101" s="31"/>
      <c r="C101" s="166" t="s">
        <v>148</v>
      </c>
      <c r="D101" s="166" t="s">
        <v>112</v>
      </c>
      <c r="E101" s="167" t="s">
        <v>149</v>
      </c>
      <c r="F101" s="168" t="s">
        <v>150</v>
      </c>
      <c r="G101" s="169" t="s">
        <v>121</v>
      </c>
      <c r="H101" s="170">
        <v>1.025</v>
      </c>
      <c r="I101" s="171"/>
      <c r="J101" s="170">
        <f t="shared" si="0"/>
        <v>0</v>
      </c>
      <c r="K101" s="168" t="s">
        <v>116</v>
      </c>
      <c r="L101" s="35"/>
      <c r="M101" s="172" t="s">
        <v>18</v>
      </c>
      <c r="N101" s="173" t="s">
        <v>39</v>
      </c>
      <c r="O101" s="57"/>
      <c r="P101" s="174">
        <f t="shared" si="1"/>
        <v>0</v>
      </c>
      <c r="Q101" s="174">
        <v>0</v>
      </c>
      <c r="R101" s="174">
        <f t="shared" si="2"/>
        <v>0</v>
      </c>
      <c r="S101" s="174">
        <v>0</v>
      </c>
      <c r="T101" s="175">
        <f t="shared" si="3"/>
        <v>0</v>
      </c>
      <c r="AR101" s="14" t="s">
        <v>117</v>
      </c>
      <c r="AT101" s="14" t="s">
        <v>112</v>
      </c>
      <c r="AU101" s="14" t="s">
        <v>74</v>
      </c>
      <c r="AY101" s="14" t="s">
        <v>110</v>
      </c>
      <c r="BE101" s="176">
        <f t="shared" si="4"/>
        <v>0</v>
      </c>
      <c r="BF101" s="176">
        <f t="shared" si="5"/>
        <v>0</v>
      </c>
      <c r="BG101" s="176">
        <f t="shared" si="6"/>
        <v>0</v>
      </c>
      <c r="BH101" s="176">
        <f t="shared" si="7"/>
        <v>0</v>
      </c>
      <c r="BI101" s="176">
        <f t="shared" si="8"/>
        <v>0</v>
      </c>
      <c r="BJ101" s="14" t="s">
        <v>72</v>
      </c>
      <c r="BK101" s="177">
        <f t="shared" si="9"/>
        <v>0</v>
      </c>
      <c r="BL101" s="14" t="s">
        <v>117</v>
      </c>
      <c r="BM101" s="14" t="s">
        <v>151</v>
      </c>
    </row>
    <row r="102" spans="2:65" s="1" customFormat="1" ht="22.5" customHeight="1">
      <c r="B102" s="31"/>
      <c r="C102" s="166" t="s">
        <v>152</v>
      </c>
      <c r="D102" s="166" t="s">
        <v>112</v>
      </c>
      <c r="E102" s="167" t="s">
        <v>153</v>
      </c>
      <c r="F102" s="168" t="s">
        <v>154</v>
      </c>
      <c r="G102" s="169" t="s">
        <v>121</v>
      </c>
      <c r="H102" s="170">
        <v>3.367</v>
      </c>
      <c r="I102" s="171"/>
      <c r="J102" s="170">
        <f t="shared" si="0"/>
        <v>0</v>
      </c>
      <c r="K102" s="168" t="s">
        <v>116</v>
      </c>
      <c r="L102" s="35"/>
      <c r="M102" s="172" t="s">
        <v>18</v>
      </c>
      <c r="N102" s="173" t="s">
        <v>39</v>
      </c>
      <c r="O102" s="57"/>
      <c r="P102" s="174">
        <f t="shared" si="1"/>
        <v>0</v>
      </c>
      <c r="Q102" s="174">
        <v>0</v>
      </c>
      <c r="R102" s="174">
        <f t="shared" si="2"/>
        <v>0</v>
      </c>
      <c r="S102" s="174">
        <v>0</v>
      </c>
      <c r="T102" s="175">
        <f t="shared" si="3"/>
        <v>0</v>
      </c>
      <c r="AR102" s="14" t="s">
        <v>117</v>
      </c>
      <c r="AT102" s="14" t="s">
        <v>112</v>
      </c>
      <c r="AU102" s="14" t="s">
        <v>74</v>
      </c>
      <c r="AY102" s="14" t="s">
        <v>110</v>
      </c>
      <c r="BE102" s="176">
        <f t="shared" si="4"/>
        <v>0</v>
      </c>
      <c r="BF102" s="176">
        <f t="shared" si="5"/>
        <v>0</v>
      </c>
      <c r="BG102" s="176">
        <f t="shared" si="6"/>
        <v>0</v>
      </c>
      <c r="BH102" s="176">
        <f t="shared" si="7"/>
        <v>0</v>
      </c>
      <c r="BI102" s="176">
        <f t="shared" si="8"/>
        <v>0</v>
      </c>
      <c r="BJ102" s="14" t="s">
        <v>72</v>
      </c>
      <c r="BK102" s="177">
        <f t="shared" si="9"/>
        <v>0</v>
      </c>
      <c r="BL102" s="14" t="s">
        <v>117</v>
      </c>
      <c r="BM102" s="14" t="s">
        <v>155</v>
      </c>
    </row>
    <row r="103" spans="2:47" s="1" customFormat="1" ht="76.8">
      <c r="B103" s="31"/>
      <c r="C103" s="32"/>
      <c r="D103" s="178" t="s">
        <v>130</v>
      </c>
      <c r="E103" s="32"/>
      <c r="F103" s="179" t="s">
        <v>156</v>
      </c>
      <c r="G103" s="32"/>
      <c r="H103" s="32"/>
      <c r="I103" s="95"/>
      <c r="J103" s="32"/>
      <c r="K103" s="32"/>
      <c r="L103" s="35"/>
      <c r="M103" s="180"/>
      <c r="N103" s="57"/>
      <c r="O103" s="57"/>
      <c r="P103" s="57"/>
      <c r="Q103" s="57"/>
      <c r="R103" s="57"/>
      <c r="S103" s="57"/>
      <c r="T103" s="58"/>
      <c r="AT103" s="14" t="s">
        <v>130</v>
      </c>
      <c r="AU103" s="14" t="s">
        <v>74</v>
      </c>
    </row>
    <row r="104" spans="2:65" s="1" customFormat="1" ht="16.5" customHeight="1">
      <c r="B104" s="31"/>
      <c r="C104" s="181" t="s">
        <v>157</v>
      </c>
      <c r="D104" s="181" t="s">
        <v>158</v>
      </c>
      <c r="E104" s="182" t="s">
        <v>159</v>
      </c>
      <c r="F104" s="183" t="s">
        <v>160</v>
      </c>
      <c r="G104" s="184" t="s">
        <v>161</v>
      </c>
      <c r="H104" s="185">
        <v>0</v>
      </c>
      <c r="I104" s="186"/>
      <c r="J104" s="185">
        <f>ROUND(I104*H104,15)</f>
        <v>0</v>
      </c>
      <c r="K104" s="183" t="s">
        <v>116</v>
      </c>
      <c r="L104" s="187"/>
      <c r="M104" s="188" t="s">
        <v>18</v>
      </c>
      <c r="N104" s="189" t="s">
        <v>39</v>
      </c>
      <c r="O104" s="57"/>
      <c r="P104" s="174">
        <f>O104*H104</f>
        <v>0</v>
      </c>
      <c r="Q104" s="174">
        <v>1</v>
      </c>
      <c r="R104" s="174">
        <f>Q104*H104</f>
        <v>0</v>
      </c>
      <c r="S104" s="174">
        <v>0</v>
      </c>
      <c r="T104" s="175">
        <f>S104*H104</f>
        <v>0</v>
      </c>
      <c r="AR104" s="14" t="s">
        <v>148</v>
      </c>
      <c r="AT104" s="14" t="s">
        <v>158</v>
      </c>
      <c r="AU104" s="14" t="s">
        <v>74</v>
      </c>
      <c r="AY104" s="14" t="s">
        <v>110</v>
      </c>
      <c r="BE104" s="176">
        <f>IF(N104="základní",J104,0)</f>
        <v>0</v>
      </c>
      <c r="BF104" s="176">
        <f>IF(N104="snížená",J104,0)</f>
        <v>0</v>
      </c>
      <c r="BG104" s="176">
        <f>IF(N104="zákl. přenesená",J104,0)</f>
        <v>0</v>
      </c>
      <c r="BH104" s="176">
        <f>IF(N104="sníž. přenesená",J104,0)</f>
        <v>0</v>
      </c>
      <c r="BI104" s="176">
        <f>IF(N104="nulová",J104,0)</f>
        <v>0</v>
      </c>
      <c r="BJ104" s="14" t="s">
        <v>72</v>
      </c>
      <c r="BK104" s="177">
        <f>ROUND(I104*H104,15)</f>
        <v>0</v>
      </c>
      <c r="BL104" s="14" t="s">
        <v>117</v>
      </c>
      <c r="BM104" s="14" t="s">
        <v>162</v>
      </c>
    </row>
    <row r="105" spans="2:51" s="11" customFormat="1" ht="10.2">
      <c r="B105" s="190"/>
      <c r="C105" s="191"/>
      <c r="D105" s="178" t="s">
        <v>163</v>
      </c>
      <c r="E105" s="192" t="s">
        <v>18</v>
      </c>
      <c r="F105" s="193" t="s">
        <v>164</v>
      </c>
      <c r="G105" s="191"/>
      <c r="H105" s="194">
        <v>0</v>
      </c>
      <c r="I105" s="195"/>
      <c r="J105" s="191"/>
      <c r="K105" s="191"/>
      <c r="L105" s="196"/>
      <c r="M105" s="197"/>
      <c r="N105" s="198"/>
      <c r="O105" s="198"/>
      <c r="P105" s="198"/>
      <c r="Q105" s="198"/>
      <c r="R105" s="198"/>
      <c r="S105" s="198"/>
      <c r="T105" s="199"/>
      <c r="AT105" s="200" t="s">
        <v>163</v>
      </c>
      <c r="AU105" s="200" t="s">
        <v>74</v>
      </c>
      <c r="AV105" s="11" t="s">
        <v>74</v>
      </c>
      <c r="AW105" s="11" t="s">
        <v>165</v>
      </c>
      <c r="AX105" s="11" t="s">
        <v>72</v>
      </c>
      <c r="AY105" s="200" t="s">
        <v>110</v>
      </c>
    </row>
    <row r="106" spans="2:65" s="1" customFormat="1" ht="16.5" customHeight="1">
      <c r="B106" s="31"/>
      <c r="C106" s="166" t="s">
        <v>166</v>
      </c>
      <c r="D106" s="166" t="s">
        <v>112</v>
      </c>
      <c r="E106" s="167" t="s">
        <v>167</v>
      </c>
      <c r="F106" s="168" t="s">
        <v>168</v>
      </c>
      <c r="G106" s="169" t="s">
        <v>115</v>
      </c>
      <c r="H106" s="170">
        <v>3194.4</v>
      </c>
      <c r="I106" s="171"/>
      <c r="J106" s="170">
        <f>ROUND(I106*H106,15)</f>
        <v>0</v>
      </c>
      <c r="K106" s="168" t="s">
        <v>116</v>
      </c>
      <c r="L106" s="35"/>
      <c r="M106" s="172" t="s">
        <v>18</v>
      </c>
      <c r="N106" s="173" t="s">
        <v>39</v>
      </c>
      <c r="O106" s="57"/>
      <c r="P106" s="174">
        <f>O106*H106</f>
        <v>0</v>
      </c>
      <c r="Q106" s="174">
        <v>0</v>
      </c>
      <c r="R106" s="174">
        <f>Q106*H106</f>
        <v>0</v>
      </c>
      <c r="S106" s="174">
        <v>0</v>
      </c>
      <c r="T106" s="175">
        <f>S106*H106</f>
        <v>0</v>
      </c>
      <c r="AR106" s="14" t="s">
        <v>117</v>
      </c>
      <c r="AT106" s="14" t="s">
        <v>112</v>
      </c>
      <c r="AU106" s="14" t="s">
        <v>74</v>
      </c>
      <c r="AY106" s="14" t="s">
        <v>110</v>
      </c>
      <c r="BE106" s="176">
        <f>IF(N106="základní",J106,0)</f>
        <v>0</v>
      </c>
      <c r="BF106" s="176">
        <f>IF(N106="snížená",J106,0)</f>
        <v>0</v>
      </c>
      <c r="BG106" s="176">
        <f>IF(N106="zákl. přenesená",J106,0)</f>
        <v>0</v>
      </c>
      <c r="BH106" s="176">
        <f>IF(N106="sníž. přenesená",J106,0)</f>
        <v>0</v>
      </c>
      <c r="BI106" s="176">
        <f>IF(N106="nulová",J106,0)</f>
        <v>0</v>
      </c>
      <c r="BJ106" s="14" t="s">
        <v>72</v>
      </c>
      <c r="BK106" s="177">
        <f>ROUND(I106*H106,15)</f>
        <v>0</v>
      </c>
      <c r="BL106" s="14" t="s">
        <v>117</v>
      </c>
      <c r="BM106" s="14" t="s">
        <v>169</v>
      </c>
    </row>
    <row r="107" spans="2:47" s="1" customFormat="1" ht="153.6">
      <c r="B107" s="31"/>
      <c r="C107" s="32"/>
      <c r="D107" s="178" t="s">
        <v>130</v>
      </c>
      <c r="E107" s="32"/>
      <c r="F107" s="179" t="s">
        <v>170</v>
      </c>
      <c r="G107" s="32"/>
      <c r="H107" s="32"/>
      <c r="I107" s="95"/>
      <c r="J107" s="32"/>
      <c r="K107" s="32"/>
      <c r="L107" s="35"/>
      <c r="M107" s="180"/>
      <c r="N107" s="57"/>
      <c r="O107" s="57"/>
      <c r="P107" s="57"/>
      <c r="Q107" s="57"/>
      <c r="R107" s="57"/>
      <c r="S107" s="57"/>
      <c r="T107" s="58"/>
      <c r="AT107" s="14" t="s">
        <v>130</v>
      </c>
      <c r="AU107" s="14" t="s">
        <v>74</v>
      </c>
    </row>
    <row r="108" spans="2:65" s="1" customFormat="1" ht="22.5" customHeight="1">
      <c r="B108" s="31"/>
      <c r="C108" s="166" t="s">
        <v>171</v>
      </c>
      <c r="D108" s="166" t="s">
        <v>112</v>
      </c>
      <c r="E108" s="167" t="s">
        <v>172</v>
      </c>
      <c r="F108" s="168" t="s">
        <v>173</v>
      </c>
      <c r="G108" s="169" t="s">
        <v>115</v>
      </c>
      <c r="H108" s="170">
        <v>2295.975</v>
      </c>
      <c r="I108" s="171"/>
      <c r="J108" s="170">
        <f>ROUND(I108*H108,15)</f>
        <v>0</v>
      </c>
      <c r="K108" s="168" t="s">
        <v>116</v>
      </c>
      <c r="L108" s="35"/>
      <c r="M108" s="172" t="s">
        <v>18</v>
      </c>
      <c r="N108" s="173" t="s">
        <v>39</v>
      </c>
      <c r="O108" s="57"/>
      <c r="P108" s="174">
        <f>O108*H108</f>
        <v>0</v>
      </c>
      <c r="Q108" s="174">
        <v>0</v>
      </c>
      <c r="R108" s="174">
        <f>Q108*H108</f>
        <v>0</v>
      </c>
      <c r="S108" s="174">
        <v>0</v>
      </c>
      <c r="T108" s="175">
        <f>S108*H108</f>
        <v>0</v>
      </c>
      <c r="AR108" s="14" t="s">
        <v>117</v>
      </c>
      <c r="AT108" s="14" t="s">
        <v>112</v>
      </c>
      <c r="AU108" s="14" t="s">
        <v>74</v>
      </c>
      <c r="AY108" s="14" t="s">
        <v>110</v>
      </c>
      <c r="BE108" s="176">
        <f>IF(N108="základní",J108,0)</f>
        <v>0</v>
      </c>
      <c r="BF108" s="176">
        <f>IF(N108="snížená",J108,0)</f>
        <v>0</v>
      </c>
      <c r="BG108" s="176">
        <f>IF(N108="zákl. přenesená",J108,0)</f>
        <v>0</v>
      </c>
      <c r="BH108" s="176">
        <f>IF(N108="sníž. přenesená",J108,0)</f>
        <v>0</v>
      </c>
      <c r="BI108" s="176">
        <f>IF(N108="nulová",J108,0)</f>
        <v>0</v>
      </c>
      <c r="BJ108" s="14" t="s">
        <v>72</v>
      </c>
      <c r="BK108" s="177">
        <f>ROUND(I108*H108,15)</f>
        <v>0</v>
      </c>
      <c r="BL108" s="14" t="s">
        <v>117</v>
      </c>
      <c r="BM108" s="14" t="s">
        <v>174</v>
      </c>
    </row>
    <row r="109" spans="2:65" s="1" customFormat="1" ht="16.5" customHeight="1">
      <c r="B109" s="31"/>
      <c r="C109" s="166" t="s">
        <v>175</v>
      </c>
      <c r="D109" s="166" t="s">
        <v>112</v>
      </c>
      <c r="E109" s="167" t="s">
        <v>176</v>
      </c>
      <c r="F109" s="168" t="s">
        <v>177</v>
      </c>
      <c r="G109" s="169" t="s">
        <v>115</v>
      </c>
      <c r="H109" s="170">
        <v>2295.975</v>
      </c>
      <c r="I109" s="171"/>
      <c r="J109" s="170">
        <f>ROUND(I109*H109,15)</f>
        <v>0</v>
      </c>
      <c r="K109" s="168" t="s">
        <v>116</v>
      </c>
      <c r="L109" s="35"/>
      <c r="M109" s="172" t="s">
        <v>18</v>
      </c>
      <c r="N109" s="173" t="s">
        <v>39</v>
      </c>
      <c r="O109" s="57"/>
      <c r="P109" s="174">
        <f>O109*H109</f>
        <v>0</v>
      </c>
      <c r="Q109" s="174">
        <v>0</v>
      </c>
      <c r="R109" s="174">
        <f>Q109*H109</f>
        <v>0</v>
      </c>
      <c r="S109" s="174">
        <v>0</v>
      </c>
      <c r="T109" s="175">
        <f>S109*H109</f>
        <v>0</v>
      </c>
      <c r="AR109" s="14" t="s">
        <v>117</v>
      </c>
      <c r="AT109" s="14" t="s">
        <v>112</v>
      </c>
      <c r="AU109" s="14" t="s">
        <v>74</v>
      </c>
      <c r="AY109" s="14" t="s">
        <v>110</v>
      </c>
      <c r="BE109" s="176">
        <f>IF(N109="základní",J109,0)</f>
        <v>0</v>
      </c>
      <c r="BF109" s="176">
        <f>IF(N109="snížená",J109,0)</f>
        <v>0</v>
      </c>
      <c r="BG109" s="176">
        <f>IF(N109="zákl. přenesená",J109,0)</f>
        <v>0</v>
      </c>
      <c r="BH109" s="176">
        <f>IF(N109="sníž. přenesená",J109,0)</f>
        <v>0</v>
      </c>
      <c r="BI109" s="176">
        <f>IF(N109="nulová",J109,0)</f>
        <v>0</v>
      </c>
      <c r="BJ109" s="14" t="s">
        <v>72</v>
      </c>
      <c r="BK109" s="177">
        <f>ROUND(I109*H109,15)</f>
        <v>0</v>
      </c>
      <c r="BL109" s="14" t="s">
        <v>117</v>
      </c>
      <c r="BM109" s="14" t="s">
        <v>178</v>
      </c>
    </row>
    <row r="110" spans="2:47" s="1" customFormat="1" ht="105.6">
      <c r="B110" s="31"/>
      <c r="C110" s="32"/>
      <c r="D110" s="178" t="s">
        <v>130</v>
      </c>
      <c r="E110" s="32"/>
      <c r="F110" s="179" t="s">
        <v>179</v>
      </c>
      <c r="G110" s="32"/>
      <c r="H110" s="32"/>
      <c r="I110" s="95"/>
      <c r="J110" s="32"/>
      <c r="K110" s="32"/>
      <c r="L110" s="35"/>
      <c r="M110" s="180"/>
      <c r="N110" s="57"/>
      <c r="O110" s="57"/>
      <c r="P110" s="57"/>
      <c r="Q110" s="57"/>
      <c r="R110" s="57"/>
      <c r="S110" s="57"/>
      <c r="T110" s="58"/>
      <c r="AT110" s="14" t="s">
        <v>130</v>
      </c>
      <c r="AU110" s="14" t="s">
        <v>74</v>
      </c>
    </row>
    <row r="111" spans="2:65" s="1" customFormat="1" ht="16.5" customHeight="1">
      <c r="B111" s="31"/>
      <c r="C111" s="181" t="s">
        <v>180</v>
      </c>
      <c r="D111" s="181" t="s">
        <v>158</v>
      </c>
      <c r="E111" s="182" t="s">
        <v>181</v>
      </c>
      <c r="F111" s="183" t="s">
        <v>182</v>
      </c>
      <c r="G111" s="184" t="s">
        <v>183</v>
      </c>
      <c r="H111" s="185">
        <v>1</v>
      </c>
      <c r="I111" s="186"/>
      <c r="J111" s="185">
        <f aca="true" t="shared" si="10" ref="J111:J121">ROUND(I111*H111,15)</f>
        <v>0</v>
      </c>
      <c r="K111" s="183" t="s">
        <v>116</v>
      </c>
      <c r="L111" s="187"/>
      <c r="M111" s="188" t="s">
        <v>18</v>
      </c>
      <c r="N111" s="189" t="s">
        <v>39</v>
      </c>
      <c r="O111" s="57"/>
      <c r="P111" s="174">
        <f aca="true" t="shared" si="11" ref="P111:P121">O111*H111</f>
        <v>0</v>
      </c>
      <c r="Q111" s="174">
        <v>0.005</v>
      </c>
      <c r="R111" s="174">
        <f aca="true" t="shared" si="12" ref="R111:R121">Q111*H111</f>
        <v>0.005</v>
      </c>
      <c r="S111" s="174">
        <v>0</v>
      </c>
      <c r="T111" s="175">
        <f aca="true" t="shared" si="13" ref="T111:T121">S111*H111</f>
        <v>0</v>
      </c>
      <c r="AR111" s="14" t="s">
        <v>148</v>
      </c>
      <c r="AT111" s="14" t="s">
        <v>158</v>
      </c>
      <c r="AU111" s="14" t="s">
        <v>74</v>
      </c>
      <c r="AY111" s="14" t="s">
        <v>110</v>
      </c>
      <c r="BE111" s="176">
        <f aca="true" t="shared" si="14" ref="BE111:BE121">IF(N111="základní",J111,0)</f>
        <v>0</v>
      </c>
      <c r="BF111" s="176">
        <f aca="true" t="shared" si="15" ref="BF111:BF121">IF(N111="snížená",J111,0)</f>
        <v>0</v>
      </c>
      <c r="BG111" s="176">
        <f aca="true" t="shared" si="16" ref="BG111:BG121">IF(N111="zákl. přenesená",J111,0)</f>
        <v>0</v>
      </c>
      <c r="BH111" s="176">
        <f aca="true" t="shared" si="17" ref="BH111:BH121">IF(N111="sníž. přenesená",J111,0)</f>
        <v>0</v>
      </c>
      <c r="BI111" s="176">
        <f aca="true" t="shared" si="18" ref="BI111:BI121">IF(N111="nulová",J111,0)</f>
        <v>0</v>
      </c>
      <c r="BJ111" s="14" t="s">
        <v>72</v>
      </c>
      <c r="BK111" s="177">
        <f aca="true" t="shared" si="19" ref="BK111:BK121">ROUND(I111*H111,15)</f>
        <v>0</v>
      </c>
      <c r="BL111" s="14" t="s">
        <v>117</v>
      </c>
      <c r="BM111" s="14" t="s">
        <v>184</v>
      </c>
    </row>
    <row r="112" spans="2:65" s="1" customFormat="1" ht="16.5" customHeight="1">
      <c r="B112" s="31"/>
      <c r="C112" s="181" t="s">
        <v>185</v>
      </c>
      <c r="D112" s="181" t="s">
        <v>158</v>
      </c>
      <c r="E112" s="182" t="s">
        <v>186</v>
      </c>
      <c r="F112" s="183" t="s">
        <v>187</v>
      </c>
      <c r="G112" s="184" t="s">
        <v>183</v>
      </c>
      <c r="H112" s="185">
        <v>1</v>
      </c>
      <c r="I112" s="186"/>
      <c r="J112" s="185">
        <f t="shared" si="10"/>
        <v>0</v>
      </c>
      <c r="K112" s="183" t="s">
        <v>18</v>
      </c>
      <c r="L112" s="187"/>
      <c r="M112" s="188" t="s">
        <v>18</v>
      </c>
      <c r="N112" s="189" t="s">
        <v>39</v>
      </c>
      <c r="O112" s="57"/>
      <c r="P112" s="174">
        <f t="shared" si="11"/>
        <v>0</v>
      </c>
      <c r="Q112" s="174">
        <v>0.0065</v>
      </c>
      <c r="R112" s="174">
        <f t="shared" si="12"/>
        <v>0.0065</v>
      </c>
      <c r="S112" s="174">
        <v>0</v>
      </c>
      <c r="T112" s="175">
        <f t="shared" si="13"/>
        <v>0</v>
      </c>
      <c r="AR112" s="14" t="s">
        <v>148</v>
      </c>
      <c r="AT112" s="14" t="s">
        <v>158</v>
      </c>
      <c r="AU112" s="14" t="s">
        <v>74</v>
      </c>
      <c r="AY112" s="14" t="s">
        <v>110</v>
      </c>
      <c r="BE112" s="176">
        <f t="shared" si="14"/>
        <v>0</v>
      </c>
      <c r="BF112" s="176">
        <f t="shared" si="15"/>
        <v>0</v>
      </c>
      <c r="BG112" s="176">
        <f t="shared" si="16"/>
        <v>0</v>
      </c>
      <c r="BH112" s="176">
        <f t="shared" si="17"/>
        <v>0</v>
      </c>
      <c r="BI112" s="176">
        <f t="shared" si="18"/>
        <v>0</v>
      </c>
      <c r="BJ112" s="14" t="s">
        <v>72</v>
      </c>
      <c r="BK112" s="177">
        <f t="shared" si="19"/>
        <v>0</v>
      </c>
      <c r="BL112" s="14" t="s">
        <v>117</v>
      </c>
      <c r="BM112" s="14" t="s">
        <v>188</v>
      </c>
    </row>
    <row r="113" spans="2:65" s="1" customFormat="1" ht="16.5" customHeight="1">
      <c r="B113" s="31"/>
      <c r="C113" s="181" t="s">
        <v>189</v>
      </c>
      <c r="D113" s="181" t="s">
        <v>158</v>
      </c>
      <c r="E113" s="182" t="s">
        <v>190</v>
      </c>
      <c r="F113" s="183" t="s">
        <v>191</v>
      </c>
      <c r="G113" s="184" t="s">
        <v>121</v>
      </c>
      <c r="H113" s="185">
        <v>0.431</v>
      </c>
      <c r="I113" s="186"/>
      <c r="J113" s="185">
        <f t="shared" si="10"/>
        <v>0</v>
      </c>
      <c r="K113" s="183" t="s">
        <v>116</v>
      </c>
      <c r="L113" s="187"/>
      <c r="M113" s="188" t="s">
        <v>18</v>
      </c>
      <c r="N113" s="189" t="s">
        <v>39</v>
      </c>
      <c r="O113" s="57"/>
      <c r="P113" s="174">
        <f t="shared" si="11"/>
        <v>0</v>
      </c>
      <c r="Q113" s="174">
        <v>0</v>
      </c>
      <c r="R113" s="174">
        <f t="shared" si="12"/>
        <v>0</v>
      </c>
      <c r="S113" s="174">
        <v>0</v>
      </c>
      <c r="T113" s="175">
        <f t="shared" si="13"/>
        <v>0</v>
      </c>
      <c r="AR113" s="14" t="s">
        <v>148</v>
      </c>
      <c r="AT113" s="14" t="s">
        <v>158</v>
      </c>
      <c r="AU113" s="14" t="s">
        <v>74</v>
      </c>
      <c r="AY113" s="14" t="s">
        <v>110</v>
      </c>
      <c r="BE113" s="176">
        <f t="shared" si="14"/>
        <v>0</v>
      </c>
      <c r="BF113" s="176">
        <f t="shared" si="15"/>
        <v>0</v>
      </c>
      <c r="BG113" s="176">
        <f t="shared" si="16"/>
        <v>0</v>
      </c>
      <c r="BH113" s="176">
        <f t="shared" si="17"/>
        <v>0</v>
      </c>
      <c r="BI113" s="176">
        <f t="shared" si="18"/>
        <v>0</v>
      </c>
      <c r="BJ113" s="14" t="s">
        <v>72</v>
      </c>
      <c r="BK113" s="177">
        <f t="shared" si="19"/>
        <v>0</v>
      </c>
      <c r="BL113" s="14" t="s">
        <v>117</v>
      </c>
      <c r="BM113" s="14" t="s">
        <v>192</v>
      </c>
    </row>
    <row r="114" spans="2:65" s="1" customFormat="1" ht="22.5" customHeight="1">
      <c r="B114" s="31"/>
      <c r="C114" s="166" t="s">
        <v>193</v>
      </c>
      <c r="D114" s="166" t="s">
        <v>112</v>
      </c>
      <c r="E114" s="167" t="s">
        <v>194</v>
      </c>
      <c r="F114" s="168" t="s">
        <v>195</v>
      </c>
      <c r="G114" s="169" t="s">
        <v>115</v>
      </c>
      <c r="H114" s="170">
        <v>199.65</v>
      </c>
      <c r="I114" s="171"/>
      <c r="J114" s="170">
        <f t="shared" si="10"/>
        <v>0</v>
      </c>
      <c r="K114" s="168" t="s">
        <v>116</v>
      </c>
      <c r="L114" s="35"/>
      <c r="M114" s="172" t="s">
        <v>18</v>
      </c>
      <c r="N114" s="173" t="s">
        <v>39</v>
      </c>
      <c r="O114" s="57"/>
      <c r="P114" s="174">
        <f t="shared" si="11"/>
        <v>0</v>
      </c>
      <c r="Q114" s="174">
        <v>0</v>
      </c>
      <c r="R114" s="174">
        <f t="shared" si="12"/>
        <v>0</v>
      </c>
      <c r="S114" s="174">
        <v>0</v>
      </c>
      <c r="T114" s="175">
        <f t="shared" si="13"/>
        <v>0</v>
      </c>
      <c r="AR114" s="14" t="s">
        <v>117</v>
      </c>
      <c r="AT114" s="14" t="s">
        <v>112</v>
      </c>
      <c r="AU114" s="14" t="s">
        <v>74</v>
      </c>
      <c r="AY114" s="14" t="s">
        <v>110</v>
      </c>
      <c r="BE114" s="176">
        <f t="shared" si="14"/>
        <v>0</v>
      </c>
      <c r="BF114" s="176">
        <f t="shared" si="15"/>
        <v>0</v>
      </c>
      <c r="BG114" s="176">
        <f t="shared" si="16"/>
        <v>0</v>
      </c>
      <c r="BH114" s="176">
        <f t="shared" si="17"/>
        <v>0</v>
      </c>
      <c r="BI114" s="176">
        <f t="shared" si="18"/>
        <v>0</v>
      </c>
      <c r="BJ114" s="14" t="s">
        <v>72</v>
      </c>
      <c r="BK114" s="177">
        <f t="shared" si="19"/>
        <v>0</v>
      </c>
      <c r="BL114" s="14" t="s">
        <v>117</v>
      </c>
      <c r="BM114" s="14" t="s">
        <v>196</v>
      </c>
    </row>
    <row r="115" spans="2:65" s="1" customFormat="1" ht="16.5" customHeight="1">
      <c r="B115" s="31"/>
      <c r="C115" s="181" t="s">
        <v>197</v>
      </c>
      <c r="D115" s="181" t="s">
        <v>158</v>
      </c>
      <c r="E115" s="182" t="s">
        <v>198</v>
      </c>
      <c r="F115" s="183" t="s">
        <v>199</v>
      </c>
      <c r="G115" s="184" t="s">
        <v>200</v>
      </c>
      <c r="H115" s="185">
        <v>5.612</v>
      </c>
      <c r="I115" s="186"/>
      <c r="J115" s="185">
        <f t="shared" si="10"/>
        <v>0</v>
      </c>
      <c r="K115" s="183" t="s">
        <v>18</v>
      </c>
      <c r="L115" s="187"/>
      <c r="M115" s="188" t="s">
        <v>18</v>
      </c>
      <c r="N115" s="189" t="s">
        <v>39</v>
      </c>
      <c r="O115" s="57"/>
      <c r="P115" s="174">
        <f t="shared" si="11"/>
        <v>0</v>
      </c>
      <c r="Q115" s="174">
        <v>0.046</v>
      </c>
      <c r="R115" s="174">
        <f t="shared" si="12"/>
        <v>0.258152</v>
      </c>
      <c r="S115" s="174">
        <v>0</v>
      </c>
      <c r="T115" s="175">
        <f t="shared" si="13"/>
        <v>0</v>
      </c>
      <c r="AR115" s="14" t="s">
        <v>148</v>
      </c>
      <c r="AT115" s="14" t="s">
        <v>158</v>
      </c>
      <c r="AU115" s="14" t="s">
        <v>74</v>
      </c>
      <c r="AY115" s="14" t="s">
        <v>110</v>
      </c>
      <c r="BE115" s="176">
        <f t="shared" si="14"/>
        <v>0</v>
      </c>
      <c r="BF115" s="176">
        <f t="shared" si="15"/>
        <v>0</v>
      </c>
      <c r="BG115" s="176">
        <f t="shared" si="16"/>
        <v>0</v>
      </c>
      <c r="BH115" s="176">
        <f t="shared" si="17"/>
        <v>0</v>
      </c>
      <c r="BI115" s="176">
        <f t="shared" si="18"/>
        <v>0</v>
      </c>
      <c r="BJ115" s="14" t="s">
        <v>72</v>
      </c>
      <c r="BK115" s="177">
        <f t="shared" si="19"/>
        <v>0</v>
      </c>
      <c r="BL115" s="14" t="s">
        <v>117</v>
      </c>
      <c r="BM115" s="14" t="s">
        <v>201</v>
      </c>
    </row>
    <row r="116" spans="2:65" s="1" customFormat="1" ht="16.5" customHeight="1">
      <c r="B116" s="31"/>
      <c r="C116" s="181" t="s">
        <v>202</v>
      </c>
      <c r="D116" s="181" t="s">
        <v>158</v>
      </c>
      <c r="E116" s="182" t="s">
        <v>203</v>
      </c>
      <c r="F116" s="183" t="s">
        <v>204</v>
      </c>
      <c r="G116" s="184" t="s">
        <v>183</v>
      </c>
      <c r="H116" s="185">
        <v>1</v>
      </c>
      <c r="I116" s="186"/>
      <c r="J116" s="185">
        <f t="shared" si="10"/>
        <v>0</v>
      </c>
      <c r="K116" s="183" t="s">
        <v>18</v>
      </c>
      <c r="L116" s="187"/>
      <c r="M116" s="188" t="s">
        <v>18</v>
      </c>
      <c r="N116" s="189" t="s">
        <v>39</v>
      </c>
      <c r="O116" s="57"/>
      <c r="P116" s="174">
        <f t="shared" si="11"/>
        <v>0</v>
      </c>
      <c r="Q116" s="174">
        <v>0.0021</v>
      </c>
      <c r="R116" s="174">
        <f t="shared" si="12"/>
        <v>0.0021</v>
      </c>
      <c r="S116" s="174">
        <v>0</v>
      </c>
      <c r="T116" s="175">
        <f t="shared" si="13"/>
        <v>0</v>
      </c>
      <c r="AR116" s="14" t="s">
        <v>148</v>
      </c>
      <c r="AT116" s="14" t="s">
        <v>158</v>
      </c>
      <c r="AU116" s="14" t="s">
        <v>74</v>
      </c>
      <c r="AY116" s="14" t="s">
        <v>110</v>
      </c>
      <c r="BE116" s="176">
        <f t="shared" si="14"/>
        <v>0</v>
      </c>
      <c r="BF116" s="176">
        <f t="shared" si="15"/>
        <v>0</v>
      </c>
      <c r="BG116" s="176">
        <f t="shared" si="16"/>
        <v>0</v>
      </c>
      <c r="BH116" s="176">
        <f t="shared" si="17"/>
        <v>0</v>
      </c>
      <c r="BI116" s="176">
        <f t="shared" si="18"/>
        <v>0</v>
      </c>
      <c r="BJ116" s="14" t="s">
        <v>72</v>
      </c>
      <c r="BK116" s="177">
        <f t="shared" si="19"/>
        <v>0</v>
      </c>
      <c r="BL116" s="14" t="s">
        <v>117</v>
      </c>
      <c r="BM116" s="14" t="s">
        <v>205</v>
      </c>
    </row>
    <row r="117" spans="2:65" s="1" customFormat="1" ht="16.5" customHeight="1">
      <c r="B117" s="31"/>
      <c r="C117" s="181" t="s">
        <v>206</v>
      </c>
      <c r="D117" s="181" t="s">
        <v>158</v>
      </c>
      <c r="E117" s="182" t="s">
        <v>207</v>
      </c>
      <c r="F117" s="183" t="s">
        <v>208</v>
      </c>
      <c r="G117" s="184" t="s">
        <v>183</v>
      </c>
      <c r="H117" s="185">
        <v>1</v>
      </c>
      <c r="I117" s="186"/>
      <c r="J117" s="185">
        <f t="shared" si="10"/>
        <v>0</v>
      </c>
      <c r="K117" s="183" t="s">
        <v>18</v>
      </c>
      <c r="L117" s="187"/>
      <c r="M117" s="188" t="s">
        <v>18</v>
      </c>
      <c r="N117" s="189" t="s">
        <v>39</v>
      </c>
      <c r="O117" s="57"/>
      <c r="P117" s="174">
        <f t="shared" si="11"/>
        <v>0</v>
      </c>
      <c r="Q117" s="174">
        <v>0.0021</v>
      </c>
      <c r="R117" s="174">
        <f t="shared" si="12"/>
        <v>0.0021</v>
      </c>
      <c r="S117" s="174">
        <v>0</v>
      </c>
      <c r="T117" s="175">
        <f t="shared" si="13"/>
        <v>0</v>
      </c>
      <c r="AR117" s="14" t="s">
        <v>148</v>
      </c>
      <c r="AT117" s="14" t="s">
        <v>158</v>
      </c>
      <c r="AU117" s="14" t="s">
        <v>74</v>
      </c>
      <c r="AY117" s="14" t="s">
        <v>110</v>
      </c>
      <c r="BE117" s="176">
        <f t="shared" si="14"/>
        <v>0</v>
      </c>
      <c r="BF117" s="176">
        <f t="shared" si="15"/>
        <v>0</v>
      </c>
      <c r="BG117" s="176">
        <f t="shared" si="16"/>
        <v>0</v>
      </c>
      <c r="BH117" s="176">
        <f t="shared" si="17"/>
        <v>0</v>
      </c>
      <c r="BI117" s="176">
        <f t="shared" si="18"/>
        <v>0</v>
      </c>
      <c r="BJ117" s="14" t="s">
        <v>72</v>
      </c>
      <c r="BK117" s="177">
        <f t="shared" si="19"/>
        <v>0</v>
      </c>
      <c r="BL117" s="14" t="s">
        <v>117</v>
      </c>
      <c r="BM117" s="14" t="s">
        <v>209</v>
      </c>
    </row>
    <row r="118" spans="2:65" s="1" customFormat="1" ht="16.5" customHeight="1">
      <c r="B118" s="31"/>
      <c r="C118" s="181" t="s">
        <v>210</v>
      </c>
      <c r="D118" s="181" t="s">
        <v>158</v>
      </c>
      <c r="E118" s="182" t="s">
        <v>211</v>
      </c>
      <c r="F118" s="183" t="s">
        <v>212</v>
      </c>
      <c r="G118" s="184" t="s">
        <v>183</v>
      </c>
      <c r="H118" s="185">
        <v>1</v>
      </c>
      <c r="I118" s="186"/>
      <c r="J118" s="185">
        <f t="shared" si="10"/>
        <v>0</v>
      </c>
      <c r="K118" s="183" t="s">
        <v>18</v>
      </c>
      <c r="L118" s="187"/>
      <c r="M118" s="188" t="s">
        <v>18</v>
      </c>
      <c r="N118" s="189" t="s">
        <v>39</v>
      </c>
      <c r="O118" s="57"/>
      <c r="P118" s="174">
        <f t="shared" si="11"/>
        <v>0</v>
      </c>
      <c r="Q118" s="174">
        <v>0.00015</v>
      </c>
      <c r="R118" s="174">
        <f t="shared" si="12"/>
        <v>0.00015</v>
      </c>
      <c r="S118" s="174">
        <v>0</v>
      </c>
      <c r="T118" s="175">
        <f t="shared" si="13"/>
        <v>0</v>
      </c>
      <c r="AR118" s="14" t="s">
        <v>148</v>
      </c>
      <c r="AT118" s="14" t="s">
        <v>158</v>
      </c>
      <c r="AU118" s="14" t="s">
        <v>74</v>
      </c>
      <c r="AY118" s="14" t="s">
        <v>110</v>
      </c>
      <c r="BE118" s="176">
        <f t="shared" si="14"/>
        <v>0</v>
      </c>
      <c r="BF118" s="176">
        <f t="shared" si="15"/>
        <v>0</v>
      </c>
      <c r="BG118" s="176">
        <f t="shared" si="16"/>
        <v>0</v>
      </c>
      <c r="BH118" s="176">
        <f t="shared" si="17"/>
        <v>0</v>
      </c>
      <c r="BI118" s="176">
        <f t="shared" si="18"/>
        <v>0</v>
      </c>
      <c r="BJ118" s="14" t="s">
        <v>72</v>
      </c>
      <c r="BK118" s="177">
        <f t="shared" si="19"/>
        <v>0</v>
      </c>
      <c r="BL118" s="14" t="s">
        <v>117</v>
      </c>
      <c r="BM118" s="14" t="s">
        <v>213</v>
      </c>
    </row>
    <row r="119" spans="2:65" s="1" customFormat="1" ht="16.5" customHeight="1">
      <c r="B119" s="31"/>
      <c r="C119" s="181" t="s">
        <v>214</v>
      </c>
      <c r="D119" s="181" t="s">
        <v>158</v>
      </c>
      <c r="E119" s="182" t="s">
        <v>215</v>
      </c>
      <c r="F119" s="183" t="s">
        <v>216</v>
      </c>
      <c r="G119" s="184" t="s">
        <v>183</v>
      </c>
      <c r="H119" s="185">
        <v>1</v>
      </c>
      <c r="I119" s="186"/>
      <c r="J119" s="185">
        <f t="shared" si="10"/>
        <v>0</v>
      </c>
      <c r="K119" s="183" t="s">
        <v>18</v>
      </c>
      <c r="L119" s="187"/>
      <c r="M119" s="188" t="s">
        <v>18</v>
      </c>
      <c r="N119" s="189" t="s">
        <v>39</v>
      </c>
      <c r="O119" s="57"/>
      <c r="P119" s="174">
        <f t="shared" si="11"/>
        <v>0</v>
      </c>
      <c r="Q119" s="174">
        <v>0.00025</v>
      </c>
      <c r="R119" s="174">
        <f t="shared" si="12"/>
        <v>0.00025</v>
      </c>
      <c r="S119" s="174">
        <v>0</v>
      </c>
      <c r="T119" s="175">
        <f t="shared" si="13"/>
        <v>0</v>
      </c>
      <c r="AR119" s="14" t="s">
        <v>148</v>
      </c>
      <c r="AT119" s="14" t="s">
        <v>158</v>
      </c>
      <c r="AU119" s="14" t="s">
        <v>74</v>
      </c>
      <c r="AY119" s="14" t="s">
        <v>110</v>
      </c>
      <c r="BE119" s="176">
        <f t="shared" si="14"/>
        <v>0</v>
      </c>
      <c r="BF119" s="176">
        <f t="shared" si="15"/>
        <v>0</v>
      </c>
      <c r="BG119" s="176">
        <f t="shared" si="16"/>
        <v>0</v>
      </c>
      <c r="BH119" s="176">
        <f t="shared" si="17"/>
        <v>0</v>
      </c>
      <c r="BI119" s="176">
        <f t="shared" si="18"/>
        <v>0</v>
      </c>
      <c r="BJ119" s="14" t="s">
        <v>72</v>
      </c>
      <c r="BK119" s="177">
        <f t="shared" si="19"/>
        <v>0</v>
      </c>
      <c r="BL119" s="14" t="s">
        <v>117</v>
      </c>
      <c r="BM119" s="14" t="s">
        <v>217</v>
      </c>
    </row>
    <row r="120" spans="2:65" s="1" customFormat="1" ht="16.5" customHeight="1">
      <c r="B120" s="31"/>
      <c r="C120" s="181" t="s">
        <v>218</v>
      </c>
      <c r="D120" s="181" t="s">
        <v>158</v>
      </c>
      <c r="E120" s="182" t="s">
        <v>219</v>
      </c>
      <c r="F120" s="183" t="s">
        <v>220</v>
      </c>
      <c r="G120" s="184" t="s">
        <v>183</v>
      </c>
      <c r="H120" s="185">
        <v>1</v>
      </c>
      <c r="I120" s="186"/>
      <c r="J120" s="185">
        <f t="shared" si="10"/>
        <v>0</v>
      </c>
      <c r="K120" s="183" t="s">
        <v>18</v>
      </c>
      <c r="L120" s="187"/>
      <c r="M120" s="188" t="s">
        <v>18</v>
      </c>
      <c r="N120" s="189" t="s">
        <v>39</v>
      </c>
      <c r="O120" s="57"/>
      <c r="P120" s="174">
        <f t="shared" si="11"/>
        <v>0</v>
      </c>
      <c r="Q120" s="174">
        <v>0.00025</v>
      </c>
      <c r="R120" s="174">
        <f t="shared" si="12"/>
        <v>0.00025</v>
      </c>
      <c r="S120" s="174">
        <v>0</v>
      </c>
      <c r="T120" s="175">
        <f t="shared" si="13"/>
        <v>0</v>
      </c>
      <c r="AR120" s="14" t="s">
        <v>148</v>
      </c>
      <c r="AT120" s="14" t="s">
        <v>158</v>
      </c>
      <c r="AU120" s="14" t="s">
        <v>74</v>
      </c>
      <c r="AY120" s="14" t="s">
        <v>110</v>
      </c>
      <c r="BE120" s="176">
        <f t="shared" si="14"/>
        <v>0</v>
      </c>
      <c r="BF120" s="176">
        <f t="shared" si="15"/>
        <v>0</v>
      </c>
      <c r="BG120" s="176">
        <f t="shared" si="16"/>
        <v>0</v>
      </c>
      <c r="BH120" s="176">
        <f t="shared" si="17"/>
        <v>0</v>
      </c>
      <c r="BI120" s="176">
        <f t="shared" si="18"/>
        <v>0</v>
      </c>
      <c r="BJ120" s="14" t="s">
        <v>72</v>
      </c>
      <c r="BK120" s="177">
        <f t="shared" si="19"/>
        <v>0</v>
      </c>
      <c r="BL120" s="14" t="s">
        <v>117</v>
      </c>
      <c r="BM120" s="14" t="s">
        <v>221</v>
      </c>
    </row>
    <row r="121" spans="2:65" s="1" customFormat="1" ht="22.5" customHeight="1">
      <c r="B121" s="31"/>
      <c r="C121" s="166" t="s">
        <v>222</v>
      </c>
      <c r="D121" s="166" t="s">
        <v>112</v>
      </c>
      <c r="E121" s="167" t="s">
        <v>223</v>
      </c>
      <c r="F121" s="168" t="s">
        <v>224</v>
      </c>
      <c r="G121" s="169" t="s">
        <v>115</v>
      </c>
      <c r="H121" s="170">
        <v>598.95</v>
      </c>
      <c r="I121" s="171"/>
      <c r="J121" s="170">
        <f t="shared" si="10"/>
        <v>0</v>
      </c>
      <c r="K121" s="168" t="s">
        <v>116</v>
      </c>
      <c r="L121" s="35"/>
      <c r="M121" s="172" t="s">
        <v>18</v>
      </c>
      <c r="N121" s="173" t="s">
        <v>39</v>
      </c>
      <c r="O121" s="57"/>
      <c r="P121" s="174">
        <f t="shared" si="11"/>
        <v>0</v>
      </c>
      <c r="Q121" s="174">
        <v>0</v>
      </c>
      <c r="R121" s="174">
        <f t="shared" si="12"/>
        <v>0</v>
      </c>
      <c r="S121" s="174">
        <v>0</v>
      </c>
      <c r="T121" s="175">
        <f t="shared" si="13"/>
        <v>0</v>
      </c>
      <c r="AR121" s="14" t="s">
        <v>117</v>
      </c>
      <c r="AT121" s="14" t="s">
        <v>112</v>
      </c>
      <c r="AU121" s="14" t="s">
        <v>74</v>
      </c>
      <c r="AY121" s="14" t="s">
        <v>110</v>
      </c>
      <c r="BE121" s="176">
        <f t="shared" si="14"/>
        <v>0</v>
      </c>
      <c r="BF121" s="176">
        <f t="shared" si="15"/>
        <v>0</v>
      </c>
      <c r="BG121" s="176">
        <f t="shared" si="16"/>
        <v>0</v>
      </c>
      <c r="BH121" s="176">
        <f t="shared" si="17"/>
        <v>0</v>
      </c>
      <c r="BI121" s="176">
        <f t="shared" si="18"/>
        <v>0</v>
      </c>
      <c r="BJ121" s="14" t="s">
        <v>72</v>
      </c>
      <c r="BK121" s="177">
        <f t="shared" si="19"/>
        <v>0</v>
      </c>
      <c r="BL121" s="14" t="s">
        <v>117</v>
      </c>
      <c r="BM121" s="14" t="s">
        <v>225</v>
      </c>
    </row>
    <row r="122" spans="2:63" s="10" customFormat="1" ht="22.8" customHeight="1">
      <c r="B122" s="150"/>
      <c r="C122" s="151"/>
      <c r="D122" s="152" t="s">
        <v>67</v>
      </c>
      <c r="E122" s="164" t="s">
        <v>132</v>
      </c>
      <c r="F122" s="164" t="s">
        <v>226</v>
      </c>
      <c r="G122" s="151"/>
      <c r="H122" s="151"/>
      <c r="I122" s="154"/>
      <c r="J122" s="165">
        <f>BK122</f>
        <v>0</v>
      </c>
      <c r="K122" s="151"/>
      <c r="L122" s="156"/>
      <c r="M122" s="157"/>
      <c r="N122" s="158"/>
      <c r="O122" s="158"/>
      <c r="P122" s="159">
        <f>P123</f>
        <v>0</v>
      </c>
      <c r="Q122" s="158"/>
      <c r="R122" s="159">
        <f>R123</f>
        <v>0.21986</v>
      </c>
      <c r="S122" s="158"/>
      <c r="T122" s="160">
        <f>T123</f>
        <v>0</v>
      </c>
      <c r="AR122" s="161" t="s">
        <v>72</v>
      </c>
      <c r="AT122" s="162" t="s">
        <v>67</v>
      </c>
      <c r="AU122" s="162" t="s">
        <v>72</v>
      </c>
      <c r="AY122" s="161" t="s">
        <v>110</v>
      </c>
      <c r="BK122" s="163">
        <f>BK123</f>
        <v>0</v>
      </c>
    </row>
    <row r="123" spans="2:65" s="1" customFormat="1" ht="22.5" customHeight="1">
      <c r="B123" s="31"/>
      <c r="C123" s="166" t="s">
        <v>227</v>
      </c>
      <c r="D123" s="166" t="s">
        <v>112</v>
      </c>
      <c r="E123" s="167" t="s">
        <v>228</v>
      </c>
      <c r="F123" s="168" t="s">
        <v>229</v>
      </c>
      <c r="G123" s="169" t="s">
        <v>183</v>
      </c>
      <c r="H123" s="170">
        <v>2</v>
      </c>
      <c r="I123" s="171"/>
      <c r="J123" s="170">
        <f>ROUND(I123*H123,15)</f>
        <v>0</v>
      </c>
      <c r="K123" s="168" t="s">
        <v>116</v>
      </c>
      <c r="L123" s="35"/>
      <c r="M123" s="172" t="s">
        <v>18</v>
      </c>
      <c r="N123" s="173" t="s">
        <v>39</v>
      </c>
      <c r="O123" s="57"/>
      <c r="P123" s="174">
        <f>O123*H123</f>
        <v>0</v>
      </c>
      <c r="Q123" s="174">
        <v>0.10993</v>
      </c>
      <c r="R123" s="174">
        <f>Q123*H123</f>
        <v>0.21986</v>
      </c>
      <c r="S123" s="174">
        <v>0</v>
      </c>
      <c r="T123" s="175">
        <f>S123*H123</f>
        <v>0</v>
      </c>
      <c r="AR123" s="14" t="s">
        <v>117</v>
      </c>
      <c r="AT123" s="14" t="s">
        <v>112</v>
      </c>
      <c r="AU123" s="14" t="s">
        <v>74</v>
      </c>
      <c r="AY123" s="14" t="s">
        <v>110</v>
      </c>
      <c r="BE123" s="176">
        <f>IF(N123="základní",J123,0)</f>
        <v>0</v>
      </c>
      <c r="BF123" s="176">
        <f>IF(N123="snížená",J123,0)</f>
        <v>0</v>
      </c>
      <c r="BG123" s="176">
        <f>IF(N123="zákl. přenesená",J123,0)</f>
        <v>0</v>
      </c>
      <c r="BH123" s="176">
        <f>IF(N123="sníž. přenesená",J123,0)</f>
        <v>0</v>
      </c>
      <c r="BI123" s="176">
        <f>IF(N123="nulová",J123,0)</f>
        <v>0</v>
      </c>
      <c r="BJ123" s="14" t="s">
        <v>72</v>
      </c>
      <c r="BK123" s="177">
        <f>ROUND(I123*H123,15)</f>
        <v>0</v>
      </c>
      <c r="BL123" s="14" t="s">
        <v>117</v>
      </c>
      <c r="BM123" s="14" t="s">
        <v>230</v>
      </c>
    </row>
    <row r="124" spans="2:63" s="10" customFormat="1" ht="22.8" customHeight="1">
      <c r="B124" s="150"/>
      <c r="C124" s="151"/>
      <c r="D124" s="152" t="s">
        <v>67</v>
      </c>
      <c r="E124" s="164" t="s">
        <v>117</v>
      </c>
      <c r="F124" s="164" t="s">
        <v>231</v>
      </c>
      <c r="G124" s="151"/>
      <c r="H124" s="151"/>
      <c r="I124" s="154"/>
      <c r="J124" s="165">
        <f>BK124</f>
        <v>0</v>
      </c>
      <c r="K124" s="151"/>
      <c r="L124" s="156"/>
      <c r="M124" s="157"/>
      <c r="N124" s="158"/>
      <c r="O124" s="158"/>
      <c r="P124" s="159">
        <f>P125</f>
        <v>0</v>
      </c>
      <c r="Q124" s="158"/>
      <c r="R124" s="159">
        <f>R125</f>
        <v>0</v>
      </c>
      <c r="S124" s="158"/>
      <c r="T124" s="160">
        <f>T125</f>
        <v>0</v>
      </c>
      <c r="AR124" s="161" t="s">
        <v>72</v>
      </c>
      <c r="AT124" s="162" t="s">
        <v>67</v>
      </c>
      <c r="AU124" s="162" t="s">
        <v>72</v>
      </c>
      <c r="AY124" s="161" t="s">
        <v>110</v>
      </c>
      <c r="BK124" s="163">
        <f>BK125</f>
        <v>0</v>
      </c>
    </row>
    <row r="125" spans="2:65" s="1" customFormat="1" ht="16.5" customHeight="1">
      <c r="B125" s="31"/>
      <c r="C125" s="166" t="s">
        <v>232</v>
      </c>
      <c r="D125" s="166" t="s">
        <v>112</v>
      </c>
      <c r="E125" s="167" t="s">
        <v>233</v>
      </c>
      <c r="F125" s="168" t="s">
        <v>234</v>
      </c>
      <c r="G125" s="169" t="s">
        <v>121</v>
      </c>
      <c r="H125" s="170">
        <v>1.263</v>
      </c>
      <c r="I125" s="171"/>
      <c r="J125" s="170">
        <f>ROUND(I125*H125,15)</f>
        <v>0</v>
      </c>
      <c r="K125" s="168" t="s">
        <v>116</v>
      </c>
      <c r="L125" s="35"/>
      <c r="M125" s="172" t="s">
        <v>18</v>
      </c>
      <c r="N125" s="173" t="s">
        <v>39</v>
      </c>
      <c r="O125" s="57"/>
      <c r="P125" s="174">
        <f>O125*H125</f>
        <v>0</v>
      </c>
      <c r="Q125" s="174">
        <v>0</v>
      </c>
      <c r="R125" s="174">
        <f>Q125*H125</f>
        <v>0</v>
      </c>
      <c r="S125" s="174">
        <v>0</v>
      </c>
      <c r="T125" s="175">
        <f>S125*H125</f>
        <v>0</v>
      </c>
      <c r="AR125" s="14" t="s">
        <v>117</v>
      </c>
      <c r="AT125" s="14" t="s">
        <v>112</v>
      </c>
      <c r="AU125" s="14" t="s">
        <v>74</v>
      </c>
      <c r="AY125" s="14" t="s">
        <v>110</v>
      </c>
      <c r="BE125" s="176">
        <f>IF(N125="základní",J125,0)</f>
        <v>0</v>
      </c>
      <c r="BF125" s="176">
        <f>IF(N125="snížená",J125,0)</f>
        <v>0</v>
      </c>
      <c r="BG125" s="176">
        <f>IF(N125="zákl. přenesená",J125,0)</f>
        <v>0</v>
      </c>
      <c r="BH125" s="176">
        <f>IF(N125="sníž. přenesená",J125,0)</f>
        <v>0</v>
      </c>
      <c r="BI125" s="176">
        <f>IF(N125="nulová",J125,0)</f>
        <v>0</v>
      </c>
      <c r="BJ125" s="14" t="s">
        <v>72</v>
      </c>
      <c r="BK125" s="177">
        <f>ROUND(I125*H125,15)</f>
        <v>0</v>
      </c>
      <c r="BL125" s="14" t="s">
        <v>117</v>
      </c>
      <c r="BM125" s="14" t="s">
        <v>235</v>
      </c>
    </row>
    <row r="126" spans="2:63" s="10" customFormat="1" ht="22.8" customHeight="1">
      <c r="B126" s="150"/>
      <c r="C126" s="151"/>
      <c r="D126" s="152" t="s">
        <v>67</v>
      </c>
      <c r="E126" s="164" t="s">
        <v>136</v>
      </c>
      <c r="F126" s="164" t="s">
        <v>236</v>
      </c>
      <c r="G126" s="151"/>
      <c r="H126" s="151"/>
      <c r="I126" s="154"/>
      <c r="J126" s="165">
        <f>BK126</f>
        <v>0</v>
      </c>
      <c r="K126" s="151"/>
      <c r="L126" s="156"/>
      <c r="M126" s="157"/>
      <c r="N126" s="158"/>
      <c r="O126" s="158"/>
      <c r="P126" s="159">
        <f>SUM(P127:P136)</f>
        <v>0</v>
      </c>
      <c r="Q126" s="158"/>
      <c r="R126" s="159">
        <f>SUM(R127:R136)</f>
        <v>36.004016</v>
      </c>
      <c r="S126" s="158"/>
      <c r="T126" s="160">
        <f>SUM(T127:T136)</f>
        <v>0</v>
      </c>
      <c r="AR126" s="161" t="s">
        <v>72</v>
      </c>
      <c r="AT126" s="162" t="s">
        <v>67</v>
      </c>
      <c r="AU126" s="162" t="s">
        <v>72</v>
      </c>
      <c r="AY126" s="161" t="s">
        <v>110</v>
      </c>
      <c r="BK126" s="163">
        <f>SUM(BK127:BK136)</f>
        <v>0</v>
      </c>
    </row>
    <row r="127" spans="2:65" s="1" customFormat="1" ht="33.75" customHeight="1">
      <c r="B127" s="31"/>
      <c r="C127" s="166" t="s">
        <v>237</v>
      </c>
      <c r="D127" s="166" t="s">
        <v>112</v>
      </c>
      <c r="E127" s="167" t="s">
        <v>238</v>
      </c>
      <c r="F127" s="168" t="s">
        <v>239</v>
      </c>
      <c r="G127" s="169" t="s">
        <v>115</v>
      </c>
      <c r="H127" s="170">
        <v>3194.4</v>
      </c>
      <c r="I127" s="171"/>
      <c r="J127" s="170">
        <f>ROUND(I127*H127,15)</f>
        <v>0</v>
      </c>
      <c r="K127" s="168" t="s">
        <v>18</v>
      </c>
      <c r="L127" s="35"/>
      <c r="M127" s="172" t="s">
        <v>18</v>
      </c>
      <c r="N127" s="173" t="s">
        <v>39</v>
      </c>
      <c r="O127" s="57"/>
      <c r="P127" s="174">
        <f>O127*H127</f>
        <v>0</v>
      </c>
      <c r="Q127" s="174">
        <v>0</v>
      </c>
      <c r="R127" s="174">
        <f>Q127*H127</f>
        <v>0</v>
      </c>
      <c r="S127" s="174">
        <v>0</v>
      </c>
      <c r="T127" s="175">
        <f>S127*H127</f>
        <v>0</v>
      </c>
      <c r="AR127" s="14" t="s">
        <v>117</v>
      </c>
      <c r="AT127" s="14" t="s">
        <v>112</v>
      </c>
      <c r="AU127" s="14" t="s">
        <v>74</v>
      </c>
      <c r="AY127" s="14" t="s">
        <v>110</v>
      </c>
      <c r="BE127" s="176">
        <f>IF(N127="základní",J127,0)</f>
        <v>0</v>
      </c>
      <c r="BF127" s="176">
        <f>IF(N127="snížená",J127,0)</f>
        <v>0</v>
      </c>
      <c r="BG127" s="176">
        <f>IF(N127="zákl. přenesená",J127,0)</f>
        <v>0</v>
      </c>
      <c r="BH127" s="176">
        <f>IF(N127="sníž. přenesená",J127,0)</f>
        <v>0</v>
      </c>
      <c r="BI127" s="176">
        <f>IF(N127="nulová",J127,0)</f>
        <v>0</v>
      </c>
      <c r="BJ127" s="14" t="s">
        <v>72</v>
      </c>
      <c r="BK127" s="177">
        <f>ROUND(I127*H127,15)</f>
        <v>0</v>
      </c>
      <c r="BL127" s="14" t="s">
        <v>117</v>
      </c>
      <c r="BM127" s="14" t="s">
        <v>240</v>
      </c>
    </row>
    <row r="128" spans="2:47" s="1" customFormat="1" ht="201.6">
      <c r="B128" s="31"/>
      <c r="C128" s="32"/>
      <c r="D128" s="178" t="s">
        <v>130</v>
      </c>
      <c r="E128" s="32"/>
      <c r="F128" s="179" t="s">
        <v>241</v>
      </c>
      <c r="G128" s="32"/>
      <c r="H128" s="32"/>
      <c r="I128" s="95"/>
      <c r="J128" s="32"/>
      <c r="K128" s="32"/>
      <c r="L128" s="35"/>
      <c r="M128" s="180"/>
      <c r="N128" s="57"/>
      <c r="O128" s="57"/>
      <c r="P128" s="57"/>
      <c r="Q128" s="57"/>
      <c r="R128" s="57"/>
      <c r="S128" s="57"/>
      <c r="T128" s="58"/>
      <c r="AT128" s="14" t="s">
        <v>130</v>
      </c>
      <c r="AU128" s="14" t="s">
        <v>74</v>
      </c>
    </row>
    <row r="129" spans="2:65" s="1" customFormat="1" ht="16.5" customHeight="1">
      <c r="B129" s="31"/>
      <c r="C129" s="166" t="s">
        <v>242</v>
      </c>
      <c r="D129" s="166" t="s">
        <v>112</v>
      </c>
      <c r="E129" s="167" t="s">
        <v>243</v>
      </c>
      <c r="F129" s="168" t="s">
        <v>244</v>
      </c>
      <c r="G129" s="169" t="s">
        <v>115</v>
      </c>
      <c r="H129" s="170">
        <v>2908.235</v>
      </c>
      <c r="I129" s="171"/>
      <c r="J129" s="170">
        <f aca="true" t="shared" si="20" ref="J129:J136">ROUND(I129*H129,15)</f>
        <v>0</v>
      </c>
      <c r="K129" s="168" t="s">
        <v>116</v>
      </c>
      <c r="L129" s="35"/>
      <c r="M129" s="172" t="s">
        <v>18</v>
      </c>
      <c r="N129" s="173" t="s">
        <v>39</v>
      </c>
      <c r="O129" s="57"/>
      <c r="P129" s="174">
        <f aca="true" t="shared" si="21" ref="P129:P136">O129*H129</f>
        <v>0</v>
      </c>
      <c r="Q129" s="174">
        <v>0</v>
      </c>
      <c r="R129" s="174">
        <f aca="true" t="shared" si="22" ref="R129:R136">Q129*H129</f>
        <v>0</v>
      </c>
      <c r="S129" s="174">
        <v>0</v>
      </c>
      <c r="T129" s="175">
        <f aca="true" t="shared" si="23" ref="T129:T136">S129*H129</f>
        <v>0</v>
      </c>
      <c r="AR129" s="14" t="s">
        <v>117</v>
      </c>
      <c r="AT129" s="14" t="s">
        <v>112</v>
      </c>
      <c r="AU129" s="14" t="s">
        <v>74</v>
      </c>
      <c r="AY129" s="14" t="s">
        <v>110</v>
      </c>
      <c r="BE129" s="176">
        <f aca="true" t="shared" si="24" ref="BE129:BE136">IF(N129="základní",J129,0)</f>
        <v>0</v>
      </c>
      <c r="BF129" s="176">
        <f aca="true" t="shared" si="25" ref="BF129:BF136">IF(N129="snížená",J129,0)</f>
        <v>0</v>
      </c>
      <c r="BG129" s="176">
        <f aca="true" t="shared" si="26" ref="BG129:BG136">IF(N129="zákl. přenesená",J129,0)</f>
        <v>0</v>
      </c>
      <c r="BH129" s="176">
        <f aca="true" t="shared" si="27" ref="BH129:BH136">IF(N129="sníž. přenesená",J129,0)</f>
        <v>0</v>
      </c>
      <c r="BI129" s="176">
        <f aca="true" t="shared" si="28" ref="BI129:BI136">IF(N129="nulová",J129,0)</f>
        <v>0</v>
      </c>
      <c r="BJ129" s="14" t="s">
        <v>72</v>
      </c>
      <c r="BK129" s="177">
        <f aca="true" t="shared" si="29" ref="BK129:BK136">ROUND(I129*H129,15)</f>
        <v>0</v>
      </c>
      <c r="BL129" s="14" t="s">
        <v>117</v>
      </c>
      <c r="BM129" s="14" t="s">
        <v>245</v>
      </c>
    </row>
    <row r="130" spans="2:65" s="1" customFormat="1" ht="16.5" customHeight="1">
      <c r="B130" s="31"/>
      <c r="C130" s="166" t="s">
        <v>8</v>
      </c>
      <c r="D130" s="166" t="s">
        <v>112</v>
      </c>
      <c r="E130" s="167" t="s">
        <v>246</v>
      </c>
      <c r="F130" s="168" t="s">
        <v>247</v>
      </c>
      <c r="G130" s="169" t="s">
        <v>115</v>
      </c>
      <c r="H130" s="170">
        <v>3194.4</v>
      </c>
      <c r="I130" s="171"/>
      <c r="J130" s="170">
        <f t="shared" si="20"/>
        <v>0</v>
      </c>
      <c r="K130" s="168" t="s">
        <v>116</v>
      </c>
      <c r="L130" s="35"/>
      <c r="M130" s="172" t="s">
        <v>18</v>
      </c>
      <c r="N130" s="173" t="s">
        <v>39</v>
      </c>
      <c r="O130" s="57"/>
      <c r="P130" s="174">
        <f t="shared" si="21"/>
        <v>0</v>
      </c>
      <c r="Q130" s="174">
        <v>0</v>
      </c>
      <c r="R130" s="174">
        <f t="shared" si="22"/>
        <v>0</v>
      </c>
      <c r="S130" s="174">
        <v>0</v>
      </c>
      <c r="T130" s="175">
        <f t="shared" si="23"/>
        <v>0</v>
      </c>
      <c r="AR130" s="14" t="s">
        <v>117</v>
      </c>
      <c r="AT130" s="14" t="s">
        <v>112</v>
      </c>
      <c r="AU130" s="14" t="s">
        <v>74</v>
      </c>
      <c r="AY130" s="14" t="s">
        <v>110</v>
      </c>
      <c r="BE130" s="176">
        <f t="shared" si="24"/>
        <v>0</v>
      </c>
      <c r="BF130" s="176">
        <f t="shared" si="25"/>
        <v>0</v>
      </c>
      <c r="BG130" s="176">
        <f t="shared" si="26"/>
        <v>0</v>
      </c>
      <c r="BH130" s="176">
        <f t="shared" si="27"/>
        <v>0</v>
      </c>
      <c r="BI130" s="176">
        <f t="shared" si="28"/>
        <v>0</v>
      </c>
      <c r="BJ130" s="14" t="s">
        <v>72</v>
      </c>
      <c r="BK130" s="177">
        <f t="shared" si="29"/>
        <v>0</v>
      </c>
      <c r="BL130" s="14" t="s">
        <v>117</v>
      </c>
      <c r="BM130" s="14" t="s">
        <v>248</v>
      </c>
    </row>
    <row r="131" spans="2:65" s="1" customFormat="1" ht="16.5" customHeight="1">
      <c r="B131" s="31"/>
      <c r="C131" s="166" t="s">
        <v>249</v>
      </c>
      <c r="D131" s="166" t="s">
        <v>112</v>
      </c>
      <c r="E131" s="167" t="s">
        <v>250</v>
      </c>
      <c r="F131" s="168" t="s">
        <v>251</v>
      </c>
      <c r="G131" s="169" t="s">
        <v>115</v>
      </c>
      <c r="H131" s="170">
        <v>87.4</v>
      </c>
      <c r="I131" s="171"/>
      <c r="J131" s="170">
        <f t="shared" si="20"/>
        <v>0</v>
      </c>
      <c r="K131" s="168" t="s">
        <v>116</v>
      </c>
      <c r="L131" s="35"/>
      <c r="M131" s="172" t="s">
        <v>18</v>
      </c>
      <c r="N131" s="173" t="s">
        <v>39</v>
      </c>
      <c r="O131" s="57"/>
      <c r="P131" s="174">
        <f t="shared" si="21"/>
        <v>0</v>
      </c>
      <c r="Q131" s="174">
        <v>0</v>
      </c>
      <c r="R131" s="174">
        <f t="shared" si="22"/>
        <v>0</v>
      </c>
      <c r="S131" s="174">
        <v>0</v>
      </c>
      <c r="T131" s="175">
        <f t="shared" si="23"/>
        <v>0</v>
      </c>
      <c r="AR131" s="14" t="s">
        <v>117</v>
      </c>
      <c r="AT131" s="14" t="s">
        <v>112</v>
      </c>
      <c r="AU131" s="14" t="s">
        <v>74</v>
      </c>
      <c r="AY131" s="14" t="s">
        <v>110</v>
      </c>
      <c r="BE131" s="176">
        <f t="shared" si="24"/>
        <v>0</v>
      </c>
      <c r="BF131" s="176">
        <f t="shared" si="25"/>
        <v>0</v>
      </c>
      <c r="BG131" s="176">
        <f t="shared" si="26"/>
        <v>0</v>
      </c>
      <c r="BH131" s="176">
        <f t="shared" si="27"/>
        <v>0</v>
      </c>
      <c r="BI131" s="176">
        <f t="shared" si="28"/>
        <v>0</v>
      </c>
      <c r="BJ131" s="14" t="s">
        <v>72</v>
      </c>
      <c r="BK131" s="177">
        <f t="shared" si="29"/>
        <v>0</v>
      </c>
      <c r="BL131" s="14" t="s">
        <v>117</v>
      </c>
      <c r="BM131" s="14" t="s">
        <v>252</v>
      </c>
    </row>
    <row r="132" spans="2:65" s="1" customFormat="1" ht="22.5" customHeight="1">
      <c r="B132" s="31"/>
      <c r="C132" s="166" t="s">
        <v>253</v>
      </c>
      <c r="D132" s="166" t="s">
        <v>112</v>
      </c>
      <c r="E132" s="167" t="s">
        <v>254</v>
      </c>
      <c r="F132" s="168" t="s">
        <v>255</v>
      </c>
      <c r="G132" s="169" t="s">
        <v>115</v>
      </c>
      <c r="H132" s="170">
        <v>85.88</v>
      </c>
      <c r="I132" s="171"/>
      <c r="J132" s="170">
        <f t="shared" si="20"/>
        <v>0</v>
      </c>
      <c r="K132" s="168" t="s">
        <v>116</v>
      </c>
      <c r="L132" s="35"/>
      <c r="M132" s="172" t="s">
        <v>18</v>
      </c>
      <c r="N132" s="173" t="s">
        <v>39</v>
      </c>
      <c r="O132" s="57"/>
      <c r="P132" s="174">
        <f t="shared" si="21"/>
        <v>0</v>
      </c>
      <c r="Q132" s="174">
        <v>0</v>
      </c>
      <c r="R132" s="174">
        <f t="shared" si="22"/>
        <v>0</v>
      </c>
      <c r="S132" s="174">
        <v>0</v>
      </c>
      <c r="T132" s="175">
        <f t="shared" si="23"/>
        <v>0</v>
      </c>
      <c r="AR132" s="14" t="s">
        <v>117</v>
      </c>
      <c r="AT132" s="14" t="s">
        <v>112</v>
      </c>
      <c r="AU132" s="14" t="s">
        <v>74</v>
      </c>
      <c r="AY132" s="14" t="s">
        <v>110</v>
      </c>
      <c r="BE132" s="176">
        <f t="shared" si="24"/>
        <v>0</v>
      </c>
      <c r="BF132" s="176">
        <f t="shared" si="25"/>
        <v>0</v>
      </c>
      <c r="BG132" s="176">
        <f t="shared" si="26"/>
        <v>0</v>
      </c>
      <c r="BH132" s="176">
        <f t="shared" si="27"/>
        <v>0</v>
      </c>
      <c r="BI132" s="176">
        <f t="shared" si="28"/>
        <v>0</v>
      </c>
      <c r="BJ132" s="14" t="s">
        <v>72</v>
      </c>
      <c r="BK132" s="177">
        <f t="shared" si="29"/>
        <v>0</v>
      </c>
      <c r="BL132" s="14" t="s">
        <v>117</v>
      </c>
      <c r="BM132" s="14" t="s">
        <v>256</v>
      </c>
    </row>
    <row r="133" spans="2:65" s="1" customFormat="1" ht="16.5" customHeight="1">
      <c r="B133" s="31"/>
      <c r="C133" s="166" t="s">
        <v>257</v>
      </c>
      <c r="D133" s="166" t="s">
        <v>112</v>
      </c>
      <c r="E133" s="167" t="s">
        <v>258</v>
      </c>
      <c r="F133" s="168" t="s">
        <v>259</v>
      </c>
      <c r="G133" s="169" t="s">
        <v>115</v>
      </c>
      <c r="H133" s="170">
        <v>2908.235</v>
      </c>
      <c r="I133" s="171"/>
      <c r="J133" s="170">
        <f t="shared" si="20"/>
        <v>0</v>
      </c>
      <c r="K133" s="168" t="s">
        <v>116</v>
      </c>
      <c r="L133" s="35"/>
      <c r="M133" s="172" t="s">
        <v>18</v>
      </c>
      <c r="N133" s="173" t="s">
        <v>39</v>
      </c>
      <c r="O133" s="57"/>
      <c r="P133" s="174">
        <f t="shared" si="21"/>
        <v>0</v>
      </c>
      <c r="Q133" s="174">
        <v>0</v>
      </c>
      <c r="R133" s="174">
        <f t="shared" si="22"/>
        <v>0</v>
      </c>
      <c r="S133" s="174">
        <v>0</v>
      </c>
      <c r="T133" s="175">
        <f t="shared" si="23"/>
        <v>0</v>
      </c>
      <c r="AR133" s="14" t="s">
        <v>117</v>
      </c>
      <c r="AT133" s="14" t="s">
        <v>112</v>
      </c>
      <c r="AU133" s="14" t="s">
        <v>74</v>
      </c>
      <c r="AY133" s="14" t="s">
        <v>110</v>
      </c>
      <c r="BE133" s="176">
        <f t="shared" si="24"/>
        <v>0</v>
      </c>
      <c r="BF133" s="176">
        <f t="shared" si="25"/>
        <v>0</v>
      </c>
      <c r="BG133" s="176">
        <f t="shared" si="26"/>
        <v>0</v>
      </c>
      <c r="BH133" s="176">
        <f t="shared" si="27"/>
        <v>0</v>
      </c>
      <c r="BI133" s="176">
        <f t="shared" si="28"/>
        <v>0</v>
      </c>
      <c r="BJ133" s="14" t="s">
        <v>72</v>
      </c>
      <c r="BK133" s="177">
        <f t="shared" si="29"/>
        <v>0</v>
      </c>
      <c r="BL133" s="14" t="s">
        <v>117</v>
      </c>
      <c r="BM133" s="14" t="s">
        <v>260</v>
      </c>
    </row>
    <row r="134" spans="2:65" s="1" customFormat="1" ht="22.5" customHeight="1">
      <c r="B134" s="31"/>
      <c r="C134" s="166" t="s">
        <v>175</v>
      </c>
      <c r="D134" s="166" t="s">
        <v>112</v>
      </c>
      <c r="E134" s="167" t="s">
        <v>261</v>
      </c>
      <c r="F134" s="168" t="s">
        <v>262</v>
      </c>
      <c r="G134" s="169" t="s">
        <v>115</v>
      </c>
      <c r="H134" s="170">
        <v>2695.275</v>
      </c>
      <c r="I134" s="171"/>
      <c r="J134" s="170">
        <f t="shared" si="20"/>
        <v>0</v>
      </c>
      <c r="K134" s="168" t="s">
        <v>18</v>
      </c>
      <c r="L134" s="35"/>
      <c r="M134" s="172" t="s">
        <v>18</v>
      </c>
      <c r="N134" s="173" t="s">
        <v>39</v>
      </c>
      <c r="O134" s="57"/>
      <c r="P134" s="174">
        <f t="shared" si="21"/>
        <v>0</v>
      </c>
      <c r="Q134" s="174">
        <v>0</v>
      </c>
      <c r="R134" s="174">
        <f t="shared" si="22"/>
        <v>0</v>
      </c>
      <c r="S134" s="174">
        <v>0</v>
      </c>
      <c r="T134" s="175">
        <f t="shared" si="23"/>
        <v>0</v>
      </c>
      <c r="AR134" s="14" t="s">
        <v>117</v>
      </c>
      <c r="AT134" s="14" t="s">
        <v>112</v>
      </c>
      <c r="AU134" s="14" t="s">
        <v>74</v>
      </c>
      <c r="AY134" s="14" t="s">
        <v>110</v>
      </c>
      <c r="BE134" s="176">
        <f t="shared" si="24"/>
        <v>0</v>
      </c>
      <c r="BF134" s="176">
        <f t="shared" si="25"/>
        <v>0</v>
      </c>
      <c r="BG134" s="176">
        <f t="shared" si="26"/>
        <v>0</v>
      </c>
      <c r="BH134" s="176">
        <f t="shared" si="27"/>
        <v>0</v>
      </c>
      <c r="BI134" s="176">
        <f t="shared" si="28"/>
        <v>0</v>
      </c>
      <c r="BJ134" s="14" t="s">
        <v>72</v>
      </c>
      <c r="BK134" s="177">
        <f t="shared" si="29"/>
        <v>0</v>
      </c>
      <c r="BL134" s="14" t="s">
        <v>117</v>
      </c>
      <c r="BM134" s="14" t="s">
        <v>263</v>
      </c>
    </row>
    <row r="135" spans="2:65" s="1" customFormat="1" ht="16.5" customHeight="1">
      <c r="B135" s="31"/>
      <c r="C135" s="181" t="s">
        <v>264</v>
      </c>
      <c r="D135" s="181" t="s">
        <v>158</v>
      </c>
      <c r="E135" s="182" t="s">
        <v>265</v>
      </c>
      <c r="F135" s="183" t="s">
        <v>266</v>
      </c>
      <c r="G135" s="184" t="s">
        <v>161</v>
      </c>
      <c r="H135" s="185">
        <v>34.5</v>
      </c>
      <c r="I135" s="186"/>
      <c r="J135" s="185">
        <f t="shared" si="20"/>
        <v>0</v>
      </c>
      <c r="K135" s="183" t="s">
        <v>116</v>
      </c>
      <c r="L135" s="187"/>
      <c r="M135" s="188" t="s">
        <v>18</v>
      </c>
      <c r="N135" s="189" t="s">
        <v>39</v>
      </c>
      <c r="O135" s="57"/>
      <c r="P135" s="174">
        <f t="shared" si="21"/>
        <v>0</v>
      </c>
      <c r="Q135" s="174">
        <v>1</v>
      </c>
      <c r="R135" s="174">
        <f t="shared" si="22"/>
        <v>34.5</v>
      </c>
      <c r="S135" s="174">
        <v>0</v>
      </c>
      <c r="T135" s="175">
        <f t="shared" si="23"/>
        <v>0</v>
      </c>
      <c r="AR135" s="14" t="s">
        <v>148</v>
      </c>
      <c r="AT135" s="14" t="s">
        <v>158</v>
      </c>
      <c r="AU135" s="14" t="s">
        <v>74</v>
      </c>
      <c r="AY135" s="14" t="s">
        <v>110</v>
      </c>
      <c r="BE135" s="176">
        <f t="shared" si="24"/>
        <v>0</v>
      </c>
      <c r="BF135" s="176">
        <f t="shared" si="25"/>
        <v>0</v>
      </c>
      <c r="BG135" s="176">
        <f t="shared" si="26"/>
        <v>0</v>
      </c>
      <c r="BH135" s="176">
        <f t="shared" si="27"/>
        <v>0</v>
      </c>
      <c r="BI135" s="176">
        <f t="shared" si="28"/>
        <v>0</v>
      </c>
      <c r="BJ135" s="14" t="s">
        <v>72</v>
      </c>
      <c r="BK135" s="177">
        <f t="shared" si="29"/>
        <v>0</v>
      </c>
      <c r="BL135" s="14" t="s">
        <v>117</v>
      </c>
      <c r="BM135" s="14" t="s">
        <v>267</v>
      </c>
    </row>
    <row r="136" spans="2:65" s="1" customFormat="1" ht="16.5" customHeight="1">
      <c r="B136" s="31"/>
      <c r="C136" s="181" t="s">
        <v>268</v>
      </c>
      <c r="D136" s="181" t="s">
        <v>158</v>
      </c>
      <c r="E136" s="182" t="s">
        <v>269</v>
      </c>
      <c r="F136" s="183" t="s">
        <v>270</v>
      </c>
      <c r="G136" s="184" t="s">
        <v>183</v>
      </c>
      <c r="H136" s="185">
        <v>2.806</v>
      </c>
      <c r="I136" s="186"/>
      <c r="J136" s="185">
        <f t="shared" si="20"/>
        <v>0</v>
      </c>
      <c r="K136" s="183" t="s">
        <v>116</v>
      </c>
      <c r="L136" s="187"/>
      <c r="M136" s="188" t="s">
        <v>18</v>
      </c>
      <c r="N136" s="189" t="s">
        <v>39</v>
      </c>
      <c r="O136" s="57"/>
      <c r="P136" s="174">
        <f t="shared" si="21"/>
        <v>0</v>
      </c>
      <c r="Q136" s="174">
        <v>0.536</v>
      </c>
      <c r="R136" s="174">
        <f t="shared" si="22"/>
        <v>1.504016</v>
      </c>
      <c r="S136" s="174">
        <v>0</v>
      </c>
      <c r="T136" s="175">
        <f t="shared" si="23"/>
        <v>0</v>
      </c>
      <c r="AR136" s="14" t="s">
        <v>148</v>
      </c>
      <c r="AT136" s="14" t="s">
        <v>158</v>
      </c>
      <c r="AU136" s="14" t="s">
        <v>74</v>
      </c>
      <c r="AY136" s="14" t="s">
        <v>110</v>
      </c>
      <c r="BE136" s="176">
        <f t="shared" si="24"/>
        <v>0</v>
      </c>
      <c r="BF136" s="176">
        <f t="shared" si="25"/>
        <v>0</v>
      </c>
      <c r="BG136" s="176">
        <f t="shared" si="26"/>
        <v>0</v>
      </c>
      <c r="BH136" s="176">
        <f t="shared" si="27"/>
        <v>0</v>
      </c>
      <c r="BI136" s="176">
        <f t="shared" si="28"/>
        <v>0</v>
      </c>
      <c r="BJ136" s="14" t="s">
        <v>72</v>
      </c>
      <c r="BK136" s="177">
        <f t="shared" si="29"/>
        <v>0</v>
      </c>
      <c r="BL136" s="14" t="s">
        <v>117</v>
      </c>
      <c r="BM136" s="14" t="s">
        <v>271</v>
      </c>
    </row>
    <row r="137" spans="2:63" s="10" customFormat="1" ht="22.8" customHeight="1">
      <c r="B137" s="150"/>
      <c r="C137" s="151"/>
      <c r="D137" s="152" t="s">
        <v>67</v>
      </c>
      <c r="E137" s="164" t="s">
        <v>148</v>
      </c>
      <c r="F137" s="164" t="s">
        <v>272</v>
      </c>
      <c r="G137" s="151"/>
      <c r="H137" s="151"/>
      <c r="I137" s="154"/>
      <c r="J137" s="165">
        <f>BK137</f>
        <v>0</v>
      </c>
      <c r="K137" s="151"/>
      <c r="L137" s="156"/>
      <c r="M137" s="157"/>
      <c r="N137" s="158"/>
      <c r="O137" s="158"/>
      <c r="P137" s="159">
        <f>P138</f>
        <v>0</v>
      </c>
      <c r="Q137" s="158"/>
      <c r="R137" s="159">
        <f>R138</f>
        <v>0</v>
      </c>
      <c r="S137" s="158"/>
      <c r="T137" s="160">
        <f>T138</f>
        <v>0</v>
      </c>
      <c r="AR137" s="161" t="s">
        <v>72</v>
      </c>
      <c r="AT137" s="162" t="s">
        <v>67</v>
      </c>
      <c r="AU137" s="162" t="s">
        <v>72</v>
      </c>
      <c r="AY137" s="161" t="s">
        <v>110</v>
      </c>
      <c r="BK137" s="163">
        <f>BK138</f>
        <v>0</v>
      </c>
    </row>
    <row r="138" spans="2:65" s="1" customFormat="1" ht="16.5" customHeight="1">
      <c r="B138" s="31"/>
      <c r="C138" s="166" t="s">
        <v>273</v>
      </c>
      <c r="D138" s="166" t="s">
        <v>112</v>
      </c>
      <c r="E138" s="167" t="s">
        <v>274</v>
      </c>
      <c r="F138" s="168" t="s">
        <v>275</v>
      </c>
      <c r="G138" s="169" t="s">
        <v>200</v>
      </c>
      <c r="H138" s="170">
        <v>6.1</v>
      </c>
      <c r="I138" s="171"/>
      <c r="J138" s="170">
        <f>ROUND(I138*H138,15)</f>
        <v>0</v>
      </c>
      <c r="K138" s="168" t="s">
        <v>116</v>
      </c>
      <c r="L138" s="35"/>
      <c r="M138" s="172" t="s">
        <v>18</v>
      </c>
      <c r="N138" s="173" t="s">
        <v>39</v>
      </c>
      <c r="O138" s="57"/>
      <c r="P138" s="174">
        <f>O138*H138</f>
        <v>0</v>
      </c>
      <c r="Q138" s="174">
        <v>0</v>
      </c>
      <c r="R138" s="174">
        <f>Q138*H138</f>
        <v>0</v>
      </c>
      <c r="S138" s="174">
        <v>0</v>
      </c>
      <c r="T138" s="175">
        <f>S138*H138</f>
        <v>0</v>
      </c>
      <c r="AR138" s="14" t="s">
        <v>117</v>
      </c>
      <c r="AT138" s="14" t="s">
        <v>112</v>
      </c>
      <c r="AU138" s="14" t="s">
        <v>74</v>
      </c>
      <c r="AY138" s="14" t="s">
        <v>110</v>
      </c>
      <c r="BE138" s="176">
        <f>IF(N138="základní",J138,0)</f>
        <v>0</v>
      </c>
      <c r="BF138" s="176">
        <f>IF(N138="snížená",J138,0)</f>
        <v>0</v>
      </c>
      <c r="BG138" s="176">
        <f>IF(N138="zákl. přenesená",J138,0)</f>
        <v>0</v>
      </c>
      <c r="BH138" s="176">
        <f>IF(N138="sníž. přenesená",J138,0)</f>
        <v>0</v>
      </c>
      <c r="BI138" s="176">
        <f>IF(N138="nulová",J138,0)</f>
        <v>0</v>
      </c>
      <c r="BJ138" s="14" t="s">
        <v>72</v>
      </c>
      <c r="BK138" s="177">
        <f>ROUND(I138*H138,15)</f>
        <v>0</v>
      </c>
      <c r="BL138" s="14" t="s">
        <v>117</v>
      </c>
      <c r="BM138" s="14" t="s">
        <v>276</v>
      </c>
    </row>
    <row r="139" spans="2:63" s="10" customFormat="1" ht="22.8" customHeight="1">
      <c r="B139" s="150"/>
      <c r="C139" s="151"/>
      <c r="D139" s="152" t="s">
        <v>67</v>
      </c>
      <c r="E139" s="164" t="s">
        <v>171</v>
      </c>
      <c r="F139" s="164" t="s">
        <v>277</v>
      </c>
      <c r="G139" s="151"/>
      <c r="H139" s="151"/>
      <c r="I139" s="154"/>
      <c r="J139" s="165">
        <f>BK139</f>
        <v>0</v>
      </c>
      <c r="K139" s="151"/>
      <c r="L139" s="156"/>
      <c r="M139" s="157"/>
      <c r="N139" s="158"/>
      <c r="O139" s="158"/>
      <c r="P139" s="159">
        <f>SUM(P140:P151)</f>
        <v>0</v>
      </c>
      <c r="Q139" s="158"/>
      <c r="R139" s="159">
        <f>SUM(R140:R151)</f>
        <v>11.711590000000001</v>
      </c>
      <c r="S139" s="158"/>
      <c r="T139" s="160">
        <f>SUM(T140:T151)</f>
        <v>0</v>
      </c>
      <c r="AR139" s="161" t="s">
        <v>72</v>
      </c>
      <c r="AT139" s="162" t="s">
        <v>67</v>
      </c>
      <c r="AU139" s="162" t="s">
        <v>72</v>
      </c>
      <c r="AY139" s="161" t="s">
        <v>110</v>
      </c>
      <c r="BK139" s="163">
        <f>SUM(BK140:BK151)</f>
        <v>0</v>
      </c>
    </row>
    <row r="140" spans="2:65" s="1" customFormat="1" ht="16.5" customHeight="1">
      <c r="B140" s="31"/>
      <c r="C140" s="166" t="s">
        <v>278</v>
      </c>
      <c r="D140" s="166" t="s">
        <v>112</v>
      </c>
      <c r="E140" s="167" t="s">
        <v>279</v>
      </c>
      <c r="F140" s="168" t="s">
        <v>280</v>
      </c>
      <c r="G140" s="169" t="s">
        <v>281</v>
      </c>
      <c r="H140" s="170">
        <v>1</v>
      </c>
      <c r="I140" s="171"/>
      <c r="J140" s="170">
        <f>ROUND(I140*H140,15)</f>
        <v>0</v>
      </c>
      <c r="K140" s="168" t="s">
        <v>18</v>
      </c>
      <c r="L140" s="35"/>
      <c r="M140" s="172" t="s">
        <v>18</v>
      </c>
      <c r="N140" s="173" t="s">
        <v>39</v>
      </c>
      <c r="O140" s="57"/>
      <c r="P140" s="174">
        <f>O140*H140</f>
        <v>0</v>
      </c>
      <c r="Q140" s="174">
        <v>0</v>
      </c>
      <c r="R140" s="174">
        <f>Q140*H140</f>
        <v>0</v>
      </c>
      <c r="S140" s="174">
        <v>0</v>
      </c>
      <c r="T140" s="175">
        <f>S140*H140</f>
        <v>0</v>
      </c>
      <c r="AR140" s="14" t="s">
        <v>117</v>
      </c>
      <c r="AT140" s="14" t="s">
        <v>112</v>
      </c>
      <c r="AU140" s="14" t="s">
        <v>74</v>
      </c>
      <c r="AY140" s="14" t="s">
        <v>110</v>
      </c>
      <c r="BE140" s="176">
        <f>IF(N140="základní",J140,0)</f>
        <v>0</v>
      </c>
      <c r="BF140" s="176">
        <f>IF(N140="snížená",J140,0)</f>
        <v>0</v>
      </c>
      <c r="BG140" s="176">
        <f>IF(N140="zákl. přenesená",J140,0)</f>
        <v>0</v>
      </c>
      <c r="BH140" s="176">
        <f>IF(N140="sníž. přenesená",J140,0)</f>
        <v>0</v>
      </c>
      <c r="BI140" s="176">
        <f>IF(N140="nulová",J140,0)</f>
        <v>0</v>
      </c>
      <c r="BJ140" s="14" t="s">
        <v>72</v>
      </c>
      <c r="BK140" s="177">
        <f>ROUND(I140*H140,15)</f>
        <v>0</v>
      </c>
      <c r="BL140" s="14" t="s">
        <v>117</v>
      </c>
      <c r="BM140" s="14" t="s">
        <v>282</v>
      </c>
    </row>
    <row r="141" spans="2:47" s="1" customFormat="1" ht="28.8">
      <c r="B141" s="31"/>
      <c r="C141" s="32"/>
      <c r="D141" s="178" t="s">
        <v>130</v>
      </c>
      <c r="E141" s="32"/>
      <c r="F141" s="179" t="s">
        <v>283</v>
      </c>
      <c r="G141" s="32"/>
      <c r="H141" s="32"/>
      <c r="I141" s="95"/>
      <c r="J141" s="32"/>
      <c r="K141" s="32"/>
      <c r="L141" s="35"/>
      <c r="M141" s="180"/>
      <c r="N141" s="57"/>
      <c r="O141" s="57"/>
      <c r="P141" s="57"/>
      <c r="Q141" s="57"/>
      <c r="R141" s="57"/>
      <c r="S141" s="57"/>
      <c r="T141" s="58"/>
      <c r="AT141" s="14" t="s">
        <v>130</v>
      </c>
      <c r="AU141" s="14" t="s">
        <v>74</v>
      </c>
    </row>
    <row r="142" spans="2:65" s="1" customFormat="1" ht="16.5" customHeight="1">
      <c r="B142" s="31"/>
      <c r="C142" s="166" t="s">
        <v>284</v>
      </c>
      <c r="D142" s="166" t="s">
        <v>112</v>
      </c>
      <c r="E142" s="167" t="s">
        <v>285</v>
      </c>
      <c r="F142" s="168" t="s">
        <v>286</v>
      </c>
      <c r="G142" s="169" t="s">
        <v>183</v>
      </c>
      <c r="H142" s="170">
        <v>2</v>
      </c>
      <c r="I142" s="171"/>
      <c r="J142" s="170">
        <f>ROUND(I142*H142,15)</f>
        <v>0</v>
      </c>
      <c r="K142" s="168" t="s">
        <v>116</v>
      </c>
      <c r="L142" s="35"/>
      <c r="M142" s="172" t="s">
        <v>18</v>
      </c>
      <c r="N142" s="173" t="s">
        <v>39</v>
      </c>
      <c r="O142" s="57"/>
      <c r="P142" s="174">
        <f>O142*H142</f>
        <v>0</v>
      </c>
      <c r="Q142" s="174">
        <v>0.0007</v>
      </c>
      <c r="R142" s="174">
        <f>Q142*H142</f>
        <v>0.0014</v>
      </c>
      <c r="S142" s="174">
        <v>0</v>
      </c>
      <c r="T142" s="175">
        <f>S142*H142</f>
        <v>0</v>
      </c>
      <c r="AR142" s="14" t="s">
        <v>117</v>
      </c>
      <c r="AT142" s="14" t="s">
        <v>112</v>
      </c>
      <c r="AU142" s="14" t="s">
        <v>74</v>
      </c>
      <c r="AY142" s="14" t="s">
        <v>110</v>
      </c>
      <c r="BE142" s="176">
        <f>IF(N142="základní",J142,0)</f>
        <v>0</v>
      </c>
      <c r="BF142" s="176">
        <f>IF(N142="snížená",J142,0)</f>
        <v>0</v>
      </c>
      <c r="BG142" s="176">
        <f>IF(N142="zákl. přenesená",J142,0)</f>
        <v>0</v>
      </c>
      <c r="BH142" s="176">
        <f>IF(N142="sníž. přenesená",J142,0)</f>
        <v>0</v>
      </c>
      <c r="BI142" s="176">
        <f>IF(N142="nulová",J142,0)</f>
        <v>0</v>
      </c>
      <c r="BJ142" s="14" t="s">
        <v>72</v>
      </c>
      <c r="BK142" s="177">
        <f>ROUND(I142*H142,15)</f>
        <v>0</v>
      </c>
      <c r="BL142" s="14" t="s">
        <v>117</v>
      </c>
      <c r="BM142" s="14" t="s">
        <v>287</v>
      </c>
    </row>
    <row r="143" spans="2:47" s="1" customFormat="1" ht="124.8">
      <c r="B143" s="31"/>
      <c r="C143" s="32"/>
      <c r="D143" s="178" t="s">
        <v>130</v>
      </c>
      <c r="E143" s="32"/>
      <c r="F143" s="179" t="s">
        <v>288</v>
      </c>
      <c r="G143" s="32"/>
      <c r="H143" s="32"/>
      <c r="I143" s="95"/>
      <c r="J143" s="32"/>
      <c r="K143" s="32"/>
      <c r="L143" s="35"/>
      <c r="M143" s="180"/>
      <c r="N143" s="57"/>
      <c r="O143" s="57"/>
      <c r="P143" s="57"/>
      <c r="Q143" s="57"/>
      <c r="R143" s="57"/>
      <c r="S143" s="57"/>
      <c r="T143" s="58"/>
      <c r="AT143" s="14" t="s">
        <v>130</v>
      </c>
      <c r="AU143" s="14" t="s">
        <v>74</v>
      </c>
    </row>
    <row r="144" spans="2:65" s="1" customFormat="1" ht="16.5" customHeight="1">
      <c r="B144" s="31"/>
      <c r="C144" s="166" t="s">
        <v>289</v>
      </c>
      <c r="D144" s="166" t="s">
        <v>112</v>
      </c>
      <c r="E144" s="167" t="s">
        <v>290</v>
      </c>
      <c r="F144" s="168" t="s">
        <v>291</v>
      </c>
      <c r="G144" s="169" t="s">
        <v>183</v>
      </c>
      <c r="H144" s="170">
        <v>1</v>
      </c>
      <c r="I144" s="171"/>
      <c r="J144" s="170">
        <f>ROUND(I144*H144,15)</f>
        <v>0</v>
      </c>
      <c r="K144" s="168" t="s">
        <v>116</v>
      </c>
      <c r="L144" s="35"/>
      <c r="M144" s="172" t="s">
        <v>18</v>
      </c>
      <c r="N144" s="173" t="s">
        <v>39</v>
      </c>
      <c r="O144" s="57"/>
      <c r="P144" s="174">
        <f>O144*H144</f>
        <v>0</v>
      </c>
      <c r="Q144" s="174">
        <v>0.10941</v>
      </c>
      <c r="R144" s="174">
        <f>Q144*H144</f>
        <v>0.10941</v>
      </c>
      <c r="S144" s="174">
        <v>0</v>
      </c>
      <c r="T144" s="175">
        <f>S144*H144</f>
        <v>0</v>
      </c>
      <c r="AR144" s="14" t="s">
        <v>117</v>
      </c>
      <c r="AT144" s="14" t="s">
        <v>112</v>
      </c>
      <c r="AU144" s="14" t="s">
        <v>74</v>
      </c>
      <c r="AY144" s="14" t="s">
        <v>110</v>
      </c>
      <c r="BE144" s="176">
        <f>IF(N144="základní",J144,0)</f>
        <v>0</v>
      </c>
      <c r="BF144" s="176">
        <f>IF(N144="snížená",J144,0)</f>
        <v>0</v>
      </c>
      <c r="BG144" s="176">
        <f>IF(N144="zákl. přenesená",J144,0)</f>
        <v>0</v>
      </c>
      <c r="BH144" s="176">
        <f>IF(N144="sníž. přenesená",J144,0)</f>
        <v>0</v>
      </c>
      <c r="BI144" s="176">
        <f>IF(N144="nulová",J144,0)</f>
        <v>0</v>
      </c>
      <c r="BJ144" s="14" t="s">
        <v>72</v>
      </c>
      <c r="BK144" s="177">
        <f>ROUND(I144*H144,15)</f>
        <v>0</v>
      </c>
      <c r="BL144" s="14" t="s">
        <v>117</v>
      </c>
      <c r="BM144" s="14" t="s">
        <v>292</v>
      </c>
    </row>
    <row r="145" spans="2:47" s="1" customFormat="1" ht="96">
      <c r="B145" s="31"/>
      <c r="C145" s="32"/>
      <c r="D145" s="178" t="s">
        <v>130</v>
      </c>
      <c r="E145" s="32"/>
      <c r="F145" s="179" t="s">
        <v>293</v>
      </c>
      <c r="G145" s="32"/>
      <c r="H145" s="32"/>
      <c r="I145" s="95"/>
      <c r="J145" s="32"/>
      <c r="K145" s="32"/>
      <c r="L145" s="35"/>
      <c r="M145" s="180"/>
      <c r="N145" s="57"/>
      <c r="O145" s="57"/>
      <c r="P145" s="57"/>
      <c r="Q145" s="57"/>
      <c r="R145" s="57"/>
      <c r="S145" s="57"/>
      <c r="T145" s="58"/>
      <c r="AT145" s="14" t="s">
        <v>130</v>
      </c>
      <c r="AU145" s="14" t="s">
        <v>74</v>
      </c>
    </row>
    <row r="146" spans="2:65" s="1" customFormat="1" ht="16.5" customHeight="1">
      <c r="B146" s="31"/>
      <c r="C146" s="166" t="s">
        <v>294</v>
      </c>
      <c r="D146" s="166" t="s">
        <v>112</v>
      </c>
      <c r="E146" s="167" t="s">
        <v>295</v>
      </c>
      <c r="F146" s="168" t="s">
        <v>296</v>
      </c>
      <c r="G146" s="169" t="s">
        <v>183</v>
      </c>
      <c r="H146" s="170">
        <v>2</v>
      </c>
      <c r="I146" s="171"/>
      <c r="J146" s="170">
        <f>ROUND(I146*H146,15)</f>
        <v>0</v>
      </c>
      <c r="K146" s="168" t="s">
        <v>116</v>
      </c>
      <c r="L146" s="35"/>
      <c r="M146" s="172" t="s">
        <v>18</v>
      </c>
      <c r="N146" s="173" t="s">
        <v>39</v>
      </c>
      <c r="O146" s="57"/>
      <c r="P146" s="174">
        <f>O146*H146</f>
        <v>0</v>
      </c>
      <c r="Q146" s="174">
        <v>5.80039</v>
      </c>
      <c r="R146" s="174">
        <f>Q146*H146</f>
        <v>11.60078</v>
      </c>
      <c r="S146" s="174">
        <v>0</v>
      </c>
      <c r="T146" s="175">
        <f>S146*H146</f>
        <v>0</v>
      </c>
      <c r="AR146" s="14" t="s">
        <v>117</v>
      </c>
      <c r="AT146" s="14" t="s">
        <v>112</v>
      </c>
      <c r="AU146" s="14" t="s">
        <v>74</v>
      </c>
      <c r="AY146" s="14" t="s">
        <v>110</v>
      </c>
      <c r="BE146" s="176">
        <f>IF(N146="základní",J146,0)</f>
        <v>0</v>
      </c>
      <c r="BF146" s="176">
        <f>IF(N146="snížená",J146,0)</f>
        <v>0</v>
      </c>
      <c r="BG146" s="176">
        <f>IF(N146="zákl. přenesená",J146,0)</f>
        <v>0</v>
      </c>
      <c r="BH146" s="176">
        <f>IF(N146="sníž. přenesená",J146,0)</f>
        <v>0</v>
      </c>
      <c r="BI146" s="176">
        <f>IF(N146="nulová",J146,0)</f>
        <v>0</v>
      </c>
      <c r="BJ146" s="14" t="s">
        <v>72</v>
      </c>
      <c r="BK146" s="177">
        <f>ROUND(I146*H146,15)</f>
        <v>0</v>
      </c>
      <c r="BL146" s="14" t="s">
        <v>117</v>
      </c>
      <c r="BM146" s="14" t="s">
        <v>297</v>
      </c>
    </row>
    <row r="147" spans="2:47" s="1" customFormat="1" ht="144">
      <c r="B147" s="31"/>
      <c r="C147" s="32"/>
      <c r="D147" s="178" t="s">
        <v>130</v>
      </c>
      <c r="E147" s="32"/>
      <c r="F147" s="179" t="s">
        <v>298</v>
      </c>
      <c r="G147" s="32"/>
      <c r="H147" s="32"/>
      <c r="I147" s="95"/>
      <c r="J147" s="32"/>
      <c r="K147" s="32"/>
      <c r="L147" s="35"/>
      <c r="M147" s="180"/>
      <c r="N147" s="57"/>
      <c r="O147" s="57"/>
      <c r="P147" s="57"/>
      <c r="Q147" s="57"/>
      <c r="R147" s="57"/>
      <c r="S147" s="57"/>
      <c r="T147" s="58"/>
      <c r="AT147" s="14" t="s">
        <v>130</v>
      </c>
      <c r="AU147" s="14" t="s">
        <v>74</v>
      </c>
    </row>
    <row r="148" spans="2:65" s="1" customFormat="1" ht="22.5" customHeight="1">
      <c r="B148" s="31"/>
      <c r="C148" s="166" t="s">
        <v>299</v>
      </c>
      <c r="D148" s="166" t="s">
        <v>112</v>
      </c>
      <c r="E148" s="167" t="s">
        <v>300</v>
      </c>
      <c r="F148" s="168" t="s">
        <v>301</v>
      </c>
      <c r="G148" s="169" t="s">
        <v>200</v>
      </c>
      <c r="H148" s="170">
        <v>14</v>
      </c>
      <c r="I148" s="171"/>
      <c r="J148" s="170">
        <f>ROUND(I148*H148,15)</f>
        <v>0</v>
      </c>
      <c r="K148" s="168" t="s">
        <v>116</v>
      </c>
      <c r="L148" s="35"/>
      <c r="M148" s="172" t="s">
        <v>18</v>
      </c>
      <c r="N148" s="173" t="s">
        <v>39</v>
      </c>
      <c r="O148" s="57"/>
      <c r="P148" s="174">
        <f>O148*H148</f>
        <v>0</v>
      </c>
      <c r="Q148" s="174">
        <v>0</v>
      </c>
      <c r="R148" s="174">
        <f>Q148*H148</f>
        <v>0</v>
      </c>
      <c r="S148" s="174">
        <v>0</v>
      </c>
      <c r="T148" s="175">
        <f>S148*H148</f>
        <v>0</v>
      </c>
      <c r="AR148" s="14" t="s">
        <v>117</v>
      </c>
      <c r="AT148" s="14" t="s">
        <v>112</v>
      </c>
      <c r="AU148" s="14" t="s">
        <v>74</v>
      </c>
      <c r="AY148" s="14" t="s">
        <v>110</v>
      </c>
      <c r="BE148" s="176">
        <f>IF(N148="základní",J148,0)</f>
        <v>0</v>
      </c>
      <c r="BF148" s="176">
        <f>IF(N148="snížená",J148,0)</f>
        <v>0</v>
      </c>
      <c r="BG148" s="176">
        <f>IF(N148="zákl. přenesená",J148,0)</f>
        <v>0</v>
      </c>
      <c r="BH148" s="176">
        <f>IF(N148="sníž. přenesená",J148,0)</f>
        <v>0</v>
      </c>
      <c r="BI148" s="176">
        <f>IF(N148="nulová",J148,0)</f>
        <v>0</v>
      </c>
      <c r="BJ148" s="14" t="s">
        <v>72</v>
      </c>
      <c r="BK148" s="177">
        <f>ROUND(I148*H148,15)</f>
        <v>0</v>
      </c>
      <c r="BL148" s="14" t="s">
        <v>117</v>
      </c>
      <c r="BM148" s="14" t="s">
        <v>302</v>
      </c>
    </row>
    <row r="149" spans="2:65" s="1" customFormat="1" ht="16.5" customHeight="1">
      <c r="B149" s="31"/>
      <c r="C149" s="166" t="s">
        <v>7</v>
      </c>
      <c r="D149" s="166" t="s">
        <v>112</v>
      </c>
      <c r="E149" s="167" t="s">
        <v>303</v>
      </c>
      <c r="F149" s="168" t="s">
        <v>304</v>
      </c>
      <c r="G149" s="169" t="s">
        <v>200</v>
      </c>
      <c r="H149" s="170">
        <v>14</v>
      </c>
      <c r="I149" s="171"/>
      <c r="J149" s="170">
        <f>ROUND(I149*H149,15)</f>
        <v>0</v>
      </c>
      <c r="K149" s="168" t="s">
        <v>116</v>
      </c>
      <c r="L149" s="35"/>
      <c r="M149" s="172" t="s">
        <v>18</v>
      </c>
      <c r="N149" s="173" t="s">
        <v>39</v>
      </c>
      <c r="O149" s="57"/>
      <c r="P149" s="174">
        <f>O149*H149</f>
        <v>0</v>
      </c>
      <c r="Q149" s="174">
        <v>0</v>
      </c>
      <c r="R149" s="174">
        <f>Q149*H149</f>
        <v>0</v>
      </c>
      <c r="S149" s="174">
        <v>0</v>
      </c>
      <c r="T149" s="175">
        <f>S149*H149</f>
        <v>0</v>
      </c>
      <c r="AR149" s="14" t="s">
        <v>117</v>
      </c>
      <c r="AT149" s="14" t="s">
        <v>112</v>
      </c>
      <c r="AU149" s="14" t="s">
        <v>74</v>
      </c>
      <c r="AY149" s="14" t="s">
        <v>110</v>
      </c>
      <c r="BE149" s="176">
        <f>IF(N149="základní",J149,0)</f>
        <v>0</v>
      </c>
      <c r="BF149" s="176">
        <f>IF(N149="snížená",J149,0)</f>
        <v>0</v>
      </c>
      <c r="BG149" s="176">
        <f>IF(N149="zákl. přenesená",J149,0)</f>
        <v>0</v>
      </c>
      <c r="BH149" s="176">
        <f>IF(N149="sníž. přenesená",J149,0)</f>
        <v>0</v>
      </c>
      <c r="BI149" s="176">
        <f>IF(N149="nulová",J149,0)</f>
        <v>0</v>
      </c>
      <c r="BJ149" s="14" t="s">
        <v>72</v>
      </c>
      <c r="BK149" s="177">
        <f>ROUND(I149*H149,15)</f>
        <v>0</v>
      </c>
      <c r="BL149" s="14" t="s">
        <v>117</v>
      </c>
      <c r="BM149" s="14" t="s">
        <v>305</v>
      </c>
    </row>
    <row r="150" spans="2:65" s="1" customFormat="1" ht="16.5" customHeight="1">
      <c r="B150" s="31"/>
      <c r="C150" s="166" t="s">
        <v>306</v>
      </c>
      <c r="D150" s="166" t="s">
        <v>112</v>
      </c>
      <c r="E150" s="167" t="s">
        <v>307</v>
      </c>
      <c r="F150" s="168" t="s">
        <v>308</v>
      </c>
      <c r="G150" s="169" t="s">
        <v>115</v>
      </c>
      <c r="H150" s="170">
        <v>2695.275</v>
      </c>
      <c r="I150" s="171"/>
      <c r="J150" s="170">
        <f>ROUND(I150*H150,15)</f>
        <v>0</v>
      </c>
      <c r="K150" s="168" t="s">
        <v>18</v>
      </c>
      <c r="L150" s="35"/>
      <c r="M150" s="172" t="s">
        <v>18</v>
      </c>
      <c r="N150" s="173" t="s">
        <v>39</v>
      </c>
      <c r="O150" s="57"/>
      <c r="P150" s="174">
        <f>O150*H150</f>
        <v>0</v>
      </c>
      <c r="Q150" s="174">
        <v>0</v>
      </c>
      <c r="R150" s="174">
        <f>Q150*H150</f>
        <v>0</v>
      </c>
      <c r="S150" s="174">
        <v>0</v>
      </c>
      <c r="T150" s="175">
        <f>S150*H150</f>
        <v>0</v>
      </c>
      <c r="AR150" s="14" t="s">
        <v>117</v>
      </c>
      <c r="AT150" s="14" t="s">
        <v>112</v>
      </c>
      <c r="AU150" s="14" t="s">
        <v>74</v>
      </c>
      <c r="AY150" s="14" t="s">
        <v>110</v>
      </c>
      <c r="BE150" s="176">
        <f>IF(N150="základní",J150,0)</f>
        <v>0</v>
      </c>
      <c r="BF150" s="176">
        <f>IF(N150="snížená",J150,0)</f>
        <v>0</v>
      </c>
      <c r="BG150" s="176">
        <f>IF(N150="zákl. přenesená",J150,0)</f>
        <v>0</v>
      </c>
      <c r="BH150" s="176">
        <f>IF(N150="sníž. přenesená",J150,0)</f>
        <v>0</v>
      </c>
      <c r="BI150" s="176">
        <f>IF(N150="nulová",J150,0)</f>
        <v>0</v>
      </c>
      <c r="BJ150" s="14" t="s">
        <v>72</v>
      </c>
      <c r="BK150" s="177">
        <f>ROUND(I150*H150,15)</f>
        <v>0</v>
      </c>
      <c r="BL150" s="14" t="s">
        <v>117</v>
      </c>
      <c r="BM150" s="14" t="s">
        <v>309</v>
      </c>
    </row>
    <row r="151" spans="2:47" s="1" customFormat="1" ht="201.6">
      <c r="B151" s="31"/>
      <c r="C151" s="32"/>
      <c r="D151" s="178" t="s">
        <v>130</v>
      </c>
      <c r="E151" s="32"/>
      <c r="F151" s="179" t="s">
        <v>310</v>
      </c>
      <c r="G151" s="32"/>
      <c r="H151" s="32"/>
      <c r="I151" s="95"/>
      <c r="J151" s="32"/>
      <c r="K151" s="32"/>
      <c r="L151" s="35"/>
      <c r="M151" s="180"/>
      <c r="N151" s="57"/>
      <c r="O151" s="57"/>
      <c r="P151" s="57"/>
      <c r="Q151" s="57"/>
      <c r="R151" s="57"/>
      <c r="S151" s="57"/>
      <c r="T151" s="58"/>
      <c r="AT151" s="14" t="s">
        <v>130</v>
      </c>
      <c r="AU151" s="14" t="s">
        <v>74</v>
      </c>
    </row>
    <row r="152" spans="2:63" s="10" customFormat="1" ht="22.8" customHeight="1">
      <c r="B152" s="150"/>
      <c r="C152" s="151"/>
      <c r="D152" s="152" t="s">
        <v>67</v>
      </c>
      <c r="E152" s="164" t="s">
        <v>311</v>
      </c>
      <c r="F152" s="164" t="s">
        <v>312</v>
      </c>
      <c r="G152" s="151"/>
      <c r="H152" s="151"/>
      <c r="I152" s="154"/>
      <c r="J152" s="165">
        <f>BK152</f>
        <v>0</v>
      </c>
      <c r="K152" s="151"/>
      <c r="L152" s="156"/>
      <c r="M152" s="157"/>
      <c r="N152" s="158"/>
      <c r="O152" s="158"/>
      <c r="P152" s="159">
        <f>SUM(P153:P155)</f>
        <v>0</v>
      </c>
      <c r="Q152" s="158"/>
      <c r="R152" s="159">
        <f>SUM(R153:R155)</f>
        <v>0.031445</v>
      </c>
      <c r="S152" s="158"/>
      <c r="T152" s="160">
        <f>SUM(T153:T155)</f>
        <v>0</v>
      </c>
      <c r="AR152" s="161" t="s">
        <v>72</v>
      </c>
      <c r="AT152" s="162" t="s">
        <v>67</v>
      </c>
      <c r="AU152" s="162" t="s">
        <v>72</v>
      </c>
      <c r="AY152" s="161" t="s">
        <v>110</v>
      </c>
      <c r="BK152" s="163">
        <f>SUM(BK153:BK155)</f>
        <v>0</v>
      </c>
    </row>
    <row r="153" spans="2:65" s="1" customFormat="1" ht="22.5" customHeight="1">
      <c r="B153" s="31"/>
      <c r="C153" s="166" t="s">
        <v>313</v>
      </c>
      <c r="D153" s="166" t="s">
        <v>112</v>
      </c>
      <c r="E153" s="167" t="s">
        <v>314</v>
      </c>
      <c r="F153" s="168" t="s">
        <v>315</v>
      </c>
      <c r="G153" s="169" t="s">
        <v>161</v>
      </c>
      <c r="H153" s="170">
        <v>1393.524</v>
      </c>
      <c r="I153" s="171"/>
      <c r="J153" s="170">
        <f>ROUND(I153*H153,15)</f>
        <v>0</v>
      </c>
      <c r="K153" s="168" t="s">
        <v>116</v>
      </c>
      <c r="L153" s="35"/>
      <c r="M153" s="172" t="s">
        <v>18</v>
      </c>
      <c r="N153" s="173" t="s">
        <v>39</v>
      </c>
      <c r="O153" s="57"/>
      <c r="P153" s="174">
        <f>O153*H153</f>
        <v>0</v>
      </c>
      <c r="Q153" s="174">
        <v>0</v>
      </c>
      <c r="R153" s="174">
        <f>Q153*H153</f>
        <v>0</v>
      </c>
      <c r="S153" s="174">
        <v>0</v>
      </c>
      <c r="T153" s="175">
        <f>S153*H153</f>
        <v>0</v>
      </c>
      <c r="AR153" s="14" t="s">
        <v>117</v>
      </c>
      <c r="AT153" s="14" t="s">
        <v>112</v>
      </c>
      <c r="AU153" s="14" t="s">
        <v>74</v>
      </c>
      <c r="AY153" s="14" t="s">
        <v>110</v>
      </c>
      <c r="BE153" s="176">
        <f>IF(N153="základní",J153,0)</f>
        <v>0</v>
      </c>
      <c r="BF153" s="176">
        <f>IF(N153="snížená",J153,0)</f>
        <v>0</v>
      </c>
      <c r="BG153" s="176">
        <f>IF(N153="zákl. přenesená",J153,0)</f>
        <v>0</v>
      </c>
      <c r="BH153" s="176">
        <f>IF(N153="sníž. přenesená",J153,0)</f>
        <v>0</v>
      </c>
      <c r="BI153" s="176">
        <f>IF(N153="nulová",J153,0)</f>
        <v>0</v>
      </c>
      <c r="BJ153" s="14" t="s">
        <v>72</v>
      </c>
      <c r="BK153" s="177">
        <f>ROUND(I153*H153,15)</f>
        <v>0</v>
      </c>
      <c r="BL153" s="14" t="s">
        <v>117</v>
      </c>
      <c r="BM153" s="14" t="s">
        <v>316</v>
      </c>
    </row>
    <row r="154" spans="2:47" s="1" customFormat="1" ht="67.2">
      <c r="B154" s="31"/>
      <c r="C154" s="32"/>
      <c r="D154" s="178" t="s">
        <v>130</v>
      </c>
      <c r="E154" s="32"/>
      <c r="F154" s="179" t="s">
        <v>317</v>
      </c>
      <c r="G154" s="32"/>
      <c r="H154" s="32"/>
      <c r="I154" s="95"/>
      <c r="J154" s="32"/>
      <c r="K154" s="32"/>
      <c r="L154" s="35"/>
      <c r="M154" s="180"/>
      <c r="N154" s="57"/>
      <c r="O154" s="57"/>
      <c r="P154" s="57"/>
      <c r="Q154" s="57"/>
      <c r="R154" s="57"/>
      <c r="S154" s="57"/>
      <c r="T154" s="58"/>
      <c r="AT154" s="14" t="s">
        <v>130</v>
      </c>
      <c r="AU154" s="14" t="s">
        <v>74</v>
      </c>
    </row>
    <row r="155" spans="2:65" s="1" customFormat="1" ht="16.5" customHeight="1">
      <c r="B155" s="31"/>
      <c r="C155" s="181" t="s">
        <v>318</v>
      </c>
      <c r="D155" s="181" t="s">
        <v>158</v>
      </c>
      <c r="E155" s="182" t="s">
        <v>319</v>
      </c>
      <c r="F155" s="183" t="s">
        <v>320</v>
      </c>
      <c r="G155" s="184" t="s">
        <v>321</v>
      </c>
      <c r="H155" s="185">
        <v>31.445</v>
      </c>
      <c r="I155" s="186"/>
      <c r="J155" s="185">
        <f>ROUND(I155*H155,15)</f>
        <v>0</v>
      </c>
      <c r="K155" s="183" t="s">
        <v>116</v>
      </c>
      <c r="L155" s="187"/>
      <c r="M155" s="188" t="s">
        <v>18</v>
      </c>
      <c r="N155" s="189" t="s">
        <v>39</v>
      </c>
      <c r="O155" s="57"/>
      <c r="P155" s="174">
        <f>O155*H155</f>
        <v>0</v>
      </c>
      <c r="Q155" s="174">
        <v>0.001</v>
      </c>
      <c r="R155" s="174">
        <f>Q155*H155</f>
        <v>0.031445</v>
      </c>
      <c r="S155" s="174">
        <v>0</v>
      </c>
      <c r="T155" s="175">
        <f>S155*H155</f>
        <v>0</v>
      </c>
      <c r="AR155" s="14" t="s">
        <v>148</v>
      </c>
      <c r="AT155" s="14" t="s">
        <v>158</v>
      </c>
      <c r="AU155" s="14" t="s">
        <v>74</v>
      </c>
      <c r="AY155" s="14" t="s">
        <v>110</v>
      </c>
      <c r="BE155" s="176">
        <f>IF(N155="základní",J155,0)</f>
        <v>0</v>
      </c>
      <c r="BF155" s="176">
        <f>IF(N155="snížená",J155,0)</f>
        <v>0</v>
      </c>
      <c r="BG155" s="176">
        <f>IF(N155="zákl. přenesená",J155,0)</f>
        <v>0</v>
      </c>
      <c r="BH155" s="176">
        <f>IF(N155="sníž. přenesená",J155,0)</f>
        <v>0</v>
      </c>
      <c r="BI155" s="176">
        <f>IF(N155="nulová",J155,0)</f>
        <v>0</v>
      </c>
      <c r="BJ155" s="14" t="s">
        <v>72</v>
      </c>
      <c r="BK155" s="177">
        <f>ROUND(I155*H155,15)</f>
        <v>0</v>
      </c>
      <c r="BL155" s="14" t="s">
        <v>117</v>
      </c>
      <c r="BM155" s="14" t="s">
        <v>322</v>
      </c>
    </row>
    <row r="156" spans="2:63" s="10" customFormat="1" ht="22.8" customHeight="1">
      <c r="B156" s="150"/>
      <c r="C156" s="151"/>
      <c r="D156" s="152" t="s">
        <v>67</v>
      </c>
      <c r="E156" s="164" t="s">
        <v>323</v>
      </c>
      <c r="F156" s="164" t="s">
        <v>324</v>
      </c>
      <c r="G156" s="151"/>
      <c r="H156" s="151"/>
      <c r="I156" s="154"/>
      <c r="J156" s="165">
        <f>BK156</f>
        <v>0</v>
      </c>
      <c r="K156" s="151"/>
      <c r="L156" s="156"/>
      <c r="M156" s="157"/>
      <c r="N156" s="158"/>
      <c r="O156" s="158"/>
      <c r="P156" s="159">
        <f>P157</f>
        <v>0</v>
      </c>
      <c r="Q156" s="158"/>
      <c r="R156" s="159">
        <f>R157</f>
        <v>0</v>
      </c>
      <c r="S156" s="158"/>
      <c r="T156" s="160">
        <f>T157</f>
        <v>0</v>
      </c>
      <c r="AR156" s="161" t="s">
        <v>72</v>
      </c>
      <c r="AT156" s="162" t="s">
        <v>67</v>
      </c>
      <c r="AU156" s="162" t="s">
        <v>72</v>
      </c>
      <c r="AY156" s="161" t="s">
        <v>110</v>
      </c>
      <c r="BK156" s="163">
        <f>BK157</f>
        <v>0</v>
      </c>
    </row>
    <row r="157" spans="2:65" s="1" customFormat="1" ht="22.5" customHeight="1">
      <c r="B157" s="31"/>
      <c r="C157" s="166" t="s">
        <v>325</v>
      </c>
      <c r="D157" s="166" t="s">
        <v>112</v>
      </c>
      <c r="E157" s="167" t="s">
        <v>326</v>
      </c>
      <c r="F157" s="168" t="s">
        <v>327</v>
      </c>
      <c r="G157" s="169" t="s">
        <v>161</v>
      </c>
      <c r="H157" s="170">
        <v>2966.613</v>
      </c>
      <c r="I157" s="171"/>
      <c r="J157" s="170">
        <f>ROUND(I157*H157,15)</f>
        <v>0</v>
      </c>
      <c r="K157" s="168" t="s">
        <v>116</v>
      </c>
      <c r="L157" s="35"/>
      <c r="M157" s="172" t="s">
        <v>18</v>
      </c>
      <c r="N157" s="173" t="s">
        <v>39</v>
      </c>
      <c r="O157" s="57"/>
      <c r="P157" s="174">
        <f>O157*H157</f>
        <v>0</v>
      </c>
      <c r="Q157" s="174">
        <v>0</v>
      </c>
      <c r="R157" s="174">
        <f>Q157*H157</f>
        <v>0</v>
      </c>
      <c r="S157" s="174">
        <v>0</v>
      </c>
      <c r="T157" s="175">
        <f>S157*H157</f>
        <v>0</v>
      </c>
      <c r="AR157" s="14" t="s">
        <v>117</v>
      </c>
      <c r="AT157" s="14" t="s">
        <v>112</v>
      </c>
      <c r="AU157" s="14" t="s">
        <v>74</v>
      </c>
      <c r="AY157" s="14" t="s">
        <v>110</v>
      </c>
      <c r="BE157" s="176">
        <f>IF(N157="základní",J157,0)</f>
        <v>0</v>
      </c>
      <c r="BF157" s="176">
        <f>IF(N157="snížená",J157,0)</f>
        <v>0</v>
      </c>
      <c r="BG157" s="176">
        <f>IF(N157="zákl. přenesená",J157,0)</f>
        <v>0</v>
      </c>
      <c r="BH157" s="176">
        <f>IF(N157="sníž. přenesená",J157,0)</f>
        <v>0</v>
      </c>
      <c r="BI157" s="176">
        <f>IF(N157="nulová",J157,0)</f>
        <v>0</v>
      </c>
      <c r="BJ157" s="14" t="s">
        <v>72</v>
      </c>
      <c r="BK157" s="177">
        <f>ROUND(I157*H157,15)</f>
        <v>0</v>
      </c>
      <c r="BL157" s="14" t="s">
        <v>117</v>
      </c>
      <c r="BM157" s="14" t="s">
        <v>328</v>
      </c>
    </row>
    <row r="158" spans="2:63" s="10" customFormat="1" ht="25.95" customHeight="1">
      <c r="B158" s="150"/>
      <c r="C158" s="151"/>
      <c r="D158" s="152" t="s">
        <v>67</v>
      </c>
      <c r="E158" s="153" t="s">
        <v>158</v>
      </c>
      <c r="F158" s="153" t="s">
        <v>329</v>
      </c>
      <c r="G158" s="151"/>
      <c r="H158" s="151"/>
      <c r="I158" s="154"/>
      <c r="J158" s="155">
        <f>BK158</f>
        <v>0</v>
      </c>
      <c r="K158" s="151"/>
      <c r="L158" s="156"/>
      <c r="M158" s="157"/>
      <c r="N158" s="158"/>
      <c r="O158" s="158"/>
      <c r="P158" s="159">
        <f>P159+P161</f>
        <v>0</v>
      </c>
      <c r="Q158" s="158"/>
      <c r="R158" s="159">
        <f>R159+R161</f>
        <v>0.0099</v>
      </c>
      <c r="S158" s="158"/>
      <c r="T158" s="160">
        <f>T159+T161</f>
        <v>0</v>
      </c>
      <c r="AR158" s="161" t="s">
        <v>132</v>
      </c>
      <c r="AT158" s="162" t="s">
        <v>67</v>
      </c>
      <c r="AU158" s="162" t="s">
        <v>6</v>
      </c>
      <c r="AY158" s="161" t="s">
        <v>110</v>
      </c>
      <c r="BK158" s="163">
        <f>BK159+BK161</f>
        <v>0</v>
      </c>
    </row>
    <row r="159" spans="2:63" s="10" customFormat="1" ht="22.8" customHeight="1">
      <c r="B159" s="150"/>
      <c r="C159" s="151"/>
      <c r="D159" s="152" t="s">
        <v>67</v>
      </c>
      <c r="E159" s="164" t="s">
        <v>330</v>
      </c>
      <c r="F159" s="164" t="s">
        <v>331</v>
      </c>
      <c r="G159" s="151"/>
      <c r="H159" s="151"/>
      <c r="I159" s="154"/>
      <c r="J159" s="165">
        <f>BK159</f>
        <v>0</v>
      </c>
      <c r="K159" s="151"/>
      <c r="L159" s="156"/>
      <c r="M159" s="157"/>
      <c r="N159" s="158"/>
      <c r="O159" s="158"/>
      <c r="P159" s="159">
        <f>P160</f>
        <v>0</v>
      </c>
      <c r="Q159" s="158"/>
      <c r="R159" s="159">
        <f>R160</f>
        <v>0</v>
      </c>
      <c r="S159" s="158"/>
      <c r="T159" s="160">
        <f>T160</f>
        <v>0</v>
      </c>
      <c r="AR159" s="161" t="s">
        <v>132</v>
      </c>
      <c r="AT159" s="162" t="s">
        <v>67</v>
      </c>
      <c r="AU159" s="162" t="s">
        <v>72</v>
      </c>
      <c r="AY159" s="161" t="s">
        <v>110</v>
      </c>
      <c r="BK159" s="163">
        <f>BK160</f>
        <v>0</v>
      </c>
    </row>
    <row r="160" spans="2:65" s="1" customFormat="1" ht="16.5" customHeight="1">
      <c r="B160" s="31"/>
      <c r="C160" s="166" t="s">
        <v>332</v>
      </c>
      <c r="D160" s="166" t="s">
        <v>112</v>
      </c>
      <c r="E160" s="167" t="s">
        <v>333</v>
      </c>
      <c r="F160" s="168" t="s">
        <v>334</v>
      </c>
      <c r="G160" s="169" t="s">
        <v>200</v>
      </c>
      <c r="H160" s="170">
        <v>6.1</v>
      </c>
      <c r="I160" s="171"/>
      <c r="J160" s="170">
        <f>ROUND(I160*H160,15)</f>
        <v>0</v>
      </c>
      <c r="K160" s="168" t="s">
        <v>116</v>
      </c>
      <c r="L160" s="35"/>
      <c r="M160" s="172" t="s">
        <v>18</v>
      </c>
      <c r="N160" s="173" t="s">
        <v>39</v>
      </c>
      <c r="O160" s="57"/>
      <c r="P160" s="174">
        <f>O160*H160</f>
        <v>0</v>
      </c>
      <c r="Q160" s="174">
        <v>0</v>
      </c>
      <c r="R160" s="174">
        <f>Q160*H160</f>
        <v>0</v>
      </c>
      <c r="S160" s="174">
        <v>0</v>
      </c>
      <c r="T160" s="175">
        <f>S160*H160</f>
        <v>0</v>
      </c>
      <c r="AR160" s="14" t="s">
        <v>335</v>
      </c>
      <c r="AT160" s="14" t="s">
        <v>112</v>
      </c>
      <c r="AU160" s="14" t="s">
        <v>74</v>
      </c>
      <c r="AY160" s="14" t="s">
        <v>110</v>
      </c>
      <c r="BE160" s="176">
        <f>IF(N160="základní",J160,0)</f>
        <v>0</v>
      </c>
      <c r="BF160" s="176">
        <f>IF(N160="snížená",J160,0)</f>
        <v>0</v>
      </c>
      <c r="BG160" s="176">
        <f>IF(N160="zákl. přenesená",J160,0)</f>
        <v>0</v>
      </c>
      <c r="BH160" s="176">
        <f>IF(N160="sníž. přenesená",J160,0)</f>
        <v>0</v>
      </c>
      <c r="BI160" s="176">
        <f>IF(N160="nulová",J160,0)</f>
        <v>0</v>
      </c>
      <c r="BJ160" s="14" t="s">
        <v>72</v>
      </c>
      <c r="BK160" s="177">
        <f>ROUND(I160*H160,15)</f>
        <v>0</v>
      </c>
      <c r="BL160" s="14" t="s">
        <v>335</v>
      </c>
      <c r="BM160" s="14" t="s">
        <v>336</v>
      </c>
    </row>
    <row r="161" spans="2:63" s="10" customFormat="1" ht="22.8" customHeight="1">
      <c r="B161" s="150"/>
      <c r="C161" s="151"/>
      <c r="D161" s="152" t="s">
        <v>67</v>
      </c>
      <c r="E161" s="164" t="s">
        <v>337</v>
      </c>
      <c r="F161" s="164" t="s">
        <v>338</v>
      </c>
      <c r="G161" s="151"/>
      <c r="H161" s="151"/>
      <c r="I161" s="154"/>
      <c r="J161" s="165">
        <f>BK161</f>
        <v>0</v>
      </c>
      <c r="K161" s="151"/>
      <c r="L161" s="156"/>
      <c r="M161" s="157"/>
      <c r="N161" s="158"/>
      <c r="O161" s="158"/>
      <c r="P161" s="159">
        <f>SUM(P162:P163)</f>
        <v>0</v>
      </c>
      <c r="Q161" s="158"/>
      <c r="R161" s="159">
        <f>SUM(R162:R163)</f>
        <v>0.0099</v>
      </c>
      <c r="S161" s="158"/>
      <c r="T161" s="160">
        <f>SUM(T162:T163)</f>
        <v>0</v>
      </c>
      <c r="AR161" s="161" t="s">
        <v>132</v>
      </c>
      <c r="AT161" s="162" t="s">
        <v>67</v>
      </c>
      <c r="AU161" s="162" t="s">
        <v>72</v>
      </c>
      <c r="AY161" s="161" t="s">
        <v>110</v>
      </c>
      <c r="BK161" s="163">
        <f>SUM(BK162:BK163)</f>
        <v>0</v>
      </c>
    </row>
    <row r="162" spans="2:65" s="1" customFormat="1" ht="16.5" customHeight="1">
      <c r="B162" s="31"/>
      <c r="C162" s="166" t="s">
        <v>339</v>
      </c>
      <c r="D162" s="166" t="s">
        <v>112</v>
      </c>
      <c r="E162" s="167" t="s">
        <v>340</v>
      </c>
      <c r="F162" s="168" t="s">
        <v>341</v>
      </c>
      <c r="G162" s="169" t="s">
        <v>281</v>
      </c>
      <c r="H162" s="170">
        <v>1</v>
      </c>
      <c r="I162" s="171"/>
      <c r="J162" s="170">
        <f>ROUND(I162*H162,15)</f>
        <v>0</v>
      </c>
      <c r="K162" s="168" t="s">
        <v>18</v>
      </c>
      <c r="L162" s="35"/>
      <c r="M162" s="172" t="s">
        <v>18</v>
      </c>
      <c r="N162" s="173" t="s">
        <v>39</v>
      </c>
      <c r="O162" s="57"/>
      <c r="P162" s="174">
        <f>O162*H162</f>
        <v>0</v>
      </c>
      <c r="Q162" s="174">
        <v>0.0099</v>
      </c>
      <c r="R162" s="174">
        <f>Q162*H162</f>
        <v>0.0099</v>
      </c>
      <c r="S162" s="174">
        <v>0</v>
      </c>
      <c r="T162" s="175">
        <f>S162*H162</f>
        <v>0</v>
      </c>
      <c r="AR162" s="14" t="s">
        <v>335</v>
      </c>
      <c r="AT162" s="14" t="s">
        <v>112</v>
      </c>
      <c r="AU162" s="14" t="s">
        <v>74</v>
      </c>
      <c r="AY162" s="14" t="s">
        <v>110</v>
      </c>
      <c r="BE162" s="176">
        <f>IF(N162="základní",J162,0)</f>
        <v>0</v>
      </c>
      <c r="BF162" s="176">
        <f>IF(N162="snížená",J162,0)</f>
        <v>0</v>
      </c>
      <c r="BG162" s="176">
        <f>IF(N162="zákl. přenesená",J162,0)</f>
        <v>0</v>
      </c>
      <c r="BH162" s="176">
        <f>IF(N162="sníž. přenesená",J162,0)</f>
        <v>0</v>
      </c>
      <c r="BI162" s="176">
        <f>IF(N162="nulová",J162,0)</f>
        <v>0</v>
      </c>
      <c r="BJ162" s="14" t="s">
        <v>72</v>
      </c>
      <c r="BK162" s="177">
        <f>ROUND(I162*H162,15)</f>
        <v>0</v>
      </c>
      <c r="BL162" s="14" t="s">
        <v>335</v>
      </c>
      <c r="BM162" s="14" t="s">
        <v>342</v>
      </c>
    </row>
    <row r="163" spans="2:47" s="1" customFormat="1" ht="67.2">
      <c r="B163" s="31"/>
      <c r="C163" s="32"/>
      <c r="D163" s="178" t="s">
        <v>130</v>
      </c>
      <c r="E163" s="32"/>
      <c r="F163" s="179" t="s">
        <v>343</v>
      </c>
      <c r="G163" s="32"/>
      <c r="H163" s="32"/>
      <c r="I163" s="95"/>
      <c r="J163" s="32"/>
      <c r="K163" s="32"/>
      <c r="L163" s="35"/>
      <c r="M163" s="180"/>
      <c r="N163" s="57"/>
      <c r="O163" s="57"/>
      <c r="P163" s="57"/>
      <c r="Q163" s="57"/>
      <c r="R163" s="57"/>
      <c r="S163" s="57"/>
      <c r="T163" s="58"/>
      <c r="AT163" s="14" t="s">
        <v>130</v>
      </c>
      <c r="AU163" s="14" t="s">
        <v>74</v>
      </c>
    </row>
    <row r="164" spans="2:63" s="10" customFormat="1" ht="25.95" customHeight="1">
      <c r="B164" s="150"/>
      <c r="C164" s="151"/>
      <c r="D164" s="152" t="s">
        <v>67</v>
      </c>
      <c r="E164" s="153" t="s">
        <v>344</v>
      </c>
      <c r="F164" s="153" t="s">
        <v>345</v>
      </c>
      <c r="G164" s="151"/>
      <c r="H164" s="151"/>
      <c r="I164" s="154"/>
      <c r="J164" s="155">
        <f>BK164</f>
        <v>0</v>
      </c>
      <c r="K164" s="151"/>
      <c r="L164" s="156"/>
      <c r="M164" s="157"/>
      <c r="N164" s="158"/>
      <c r="O164" s="158"/>
      <c r="P164" s="159">
        <f>P165+P167+P169</f>
        <v>0</v>
      </c>
      <c r="Q164" s="158"/>
      <c r="R164" s="159">
        <f>R165+R167+R169</f>
        <v>0</v>
      </c>
      <c r="S164" s="158"/>
      <c r="T164" s="160">
        <f>T165+T167+T169</f>
        <v>0</v>
      </c>
      <c r="AR164" s="161" t="s">
        <v>136</v>
      </c>
      <c r="AT164" s="162" t="s">
        <v>67</v>
      </c>
      <c r="AU164" s="162" t="s">
        <v>6</v>
      </c>
      <c r="AY164" s="161" t="s">
        <v>110</v>
      </c>
      <c r="BK164" s="163">
        <f>BK165+BK167+BK169</f>
        <v>0</v>
      </c>
    </row>
    <row r="165" spans="2:63" s="10" customFormat="1" ht="22.8" customHeight="1">
      <c r="B165" s="150"/>
      <c r="C165" s="151"/>
      <c r="D165" s="152" t="s">
        <v>67</v>
      </c>
      <c r="E165" s="164" t="s">
        <v>346</v>
      </c>
      <c r="F165" s="164" t="s">
        <v>347</v>
      </c>
      <c r="G165" s="151"/>
      <c r="H165" s="151"/>
      <c r="I165" s="154"/>
      <c r="J165" s="165">
        <f>BK165</f>
        <v>0</v>
      </c>
      <c r="K165" s="151"/>
      <c r="L165" s="156"/>
      <c r="M165" s="157"/>
      <c r="N165" s="158"/>
      <c r="O165" s="158"/>
      <c r="P165" s="159">
        <f>P166</f>
        <v>0</v>
      </c>
      <c r="Q165" s="158"/>
      <c r="R165" s="159">
        <f>R166</f>
        <v>0</v>
      </c>
      <c r="S165" s="158"/>
      <c r="T165" s="160">
        <f>T166</f>
        <v>0</v>
      </c>
      <c r="AR165" s="161" t="s">
        <v>136</v>
      </c>
      <c r="AT165" s="162" t="s">
        <v>67</v>
      </c>
      <c r="AU165" s="162" t="s">
        <v>72</v>
      </c>
      <c r="AY165" s="161" t="s">
        <v>110</v>
      </c>
      <c r="BK165" s="163">
        <f>BK166</f>
        <v>0</v>
      </c>
    </row>
    <row r="166" spans="2:65" s="1" customFormat="1" ht="16.5" customHeight="1">
      <c r="B166" s="31"/>
      <c r="C166" s="166" t="s">
        <v>348</v>
      </c>
      <c r="D166" s="166" t="s">
        <v>112</v>
      </c>
      <c r="E166" s="167" t="s">
        <v>349</v>
      </c>
      <c r="F166" s="168" t="s">
        <v>350</v>
      </c>
      <c r="G166" s="169" t="s">
        <v>281</v>
      </c>
      <c r="H166" s="170">
        <v>1</v>
      </c>
      <c r="I166" s="171"/>
      <c r="J166" s="170">
        <f>ROUND(I166*H166,15)</f>
        <v>0</v>
      </c>
      <c r="K166" s="168" t="s">
        <v>116</v>
      </c>
      <c r="L166" s="35"/>
      <c r="M166" s="172" t="s">
        <v>18</v>
      </c>
      <c r="N166" s="173" t="s">
        <v>39</v>
      </c>
      <c r="O166" s="57"/>
      <c r="P166" s="174">
        <f>O166*H166</f>
        <v>0</v>
      </c>
      <c r="Q166" s="174">
        <v>0</v>
      </c>
      <c r="R166" s="174">
        <f>Q166*H166</f>
        <v>0</v>
      </c>
      <c r="S166" s="174">
        <v>0</v>
      </c>
      <c r="T166" s="175">
        <f>S166*H166</f>
        <v>0</v>
      </c>
      <c r="AR166" s="14" t="s">
        <v>351</v>
      </c>
      <c r="AT166" s="14" t="s">
        <v>112</v>
      </c>
      <c r="AU166" s="14" t="s">
        <v>74</v>
      </c>
      <c r="AY166" s="14" t="s">
        <v>110</v>
      </c>
      <c r="BE166" s="176">
        <f>IF(N166="základní",J166,0)</f>
        <v>0</v>
      </c>
      <c r="BF166" s="176">
        <f>IF(N166="snížená",J166,0)</f>
        <v>0</v>
      </c>
      <c r="BG166" s="176">
        <f>IF(N166="zákl. přenesená",J166,0)</f>
        <v>0</v>
      </c>
      <c r="BH166" s="176">
        <f>IF(N166="sníž. přenesená",J166,0)</f>
        <v>0</v>
      </c>
      <c r="BI166" s="176">
        <f>IF(N166="nulová",J166,0)</f>
        <v>0</v>
      </c>
      <c r="BJ166" s="14" t="s">
        <v>72</v>
      </c>
      <c r="BK166" s="177">
        <f>ROUND(I166*H166,15)</f>
        <v>0</v>
      </c>
      <c r="BL166" s="14" t="s">
        <v>351</v>
      </c>
      <c r="BM166" s="14" t="s">
        <v>352</v>
      </c>
    </row>
    <row r="167" spans="2:63" s="10" customFormat="1" ht="22.8" customHeight="1">
      <c r="B167" s="150"/>
      <c r="C167" s="151"/>
      <c r="D167" s="152" t="s">
        <v>67</v>
      </c>
      <c r="E167" s="164" t="s">
        <v>353</v>
      </c>
      <c r="F167" s="164" t="s">
        <v>354</v>
      </c>
      <c r="G167" s="151"/>
      <c r="H167" s="151"/>
      <c r="I167" s="154"/>
      <c r="J167" s="165">
        <f>BK167</f>
        <v>0</v>
      </c>
      <c r="K167" s="151"/>
      <c r="L167" s="156"/>
      <c r="M167" s="157"/>
      <c r="N167" s="158"/>
      <c r="O167" s="158"/>
      <c r="P167" s="159">
        <f>P168</f>
        <v>0</v>
      </c>
      <c r="Q167" s="158"/>
      <c r="R167" s="159">
        <f>R168</f>
        <v>0</v>
      </c>
      <c r="S167" s="158"/>
      <c r="T167" s="160">
        <f>T168</f>
        <v>0</v>
      </c>
      <c r="AR167" s="161" t="s">
        <v>136</v>
      </c>
      <c r="AT167" s="162" t="s">
        <v>67</v>
      </c>
      <c r="AU167" s="162" t="s">
        <v>72</v>
      </c>
      <c r="AY167" s="161" t="s">
        <v>110</v>
      </c>
      <c r="BK167" s="163">
        <f>BK168</f>
        <v>0</v>
      </c>
    </row>
    <row r="168" spans="2:65" s="1" customFormat="1" ht="16.5" customHeight="1">
      <c r="B168" s="31"/>
      <c r="C168" s="166" t="s">
        <v>355</v>
      </c>
      <c r="D168" s="166" t="s">
        <v>112</v>
      </c>
      <c r="E168" s="167" t="s">
        <v>356</v>
      </c>
      <c r="F168" s="168" t="s">
        <v>354</v>
      </c>
      <c r="G168" s="169" t="s">
        <v>281</v>
      </c>
      <c r="H168" s="170">
        <v>1</v>
      </c>
      <c r="I168" s="171"/>
      <c r="J168" s="170">
        <f>ROUND(I168*H168,15)</f>
        <v>0</v>
      </c>
      <c r="K168" s="168" t="s">
        <v>116</v>
      </c>
      <c r="L168" s="35"/>
      <c r="M168" s="172" t="s">
        <v>18</v>
      </c>
      <c r="N168" s="173" t="s">
        <v>39</v>
      </c>
      <c r="O168" s="57"/>
      <c r="P168" s="174">
        <f>O168*H168</f>
        <v>0</v>
      </c>
      <c r="Q168" s="174">
        <v>0</v>
      </c>
      <c r="R168" s="174">
        <f>Q168*H168</f>
        <v>0</v>
      </c>
      <c r="S168" s="174">
        <v>0</v>
      </c>
      <c r="T168" s="175">
        <f>S168*H168</f>
        <v>0</v>
      </c>
      <c r="AR168" s="14" t="s">
        <v>351</v>
      </c>
      <c r="AT168" s="14" t="s">
        <v>112</v>
      </c>
      <c r="AU168" s="14" t="s">
        <v>74</v>
      </c>
      <c r="AY168" s="14" t="s">
        <v>110</v>
      </c>
      <c r="BE168" s="176">
        <f>IF(N168="základní",J168,0)</f>
        <v>0</v>
      </c>
      <c r="BF168" s="176">
        <f>IF(N168="snížená",J168,0)</f>
        <v>0</v>
      </c>
      <c r="BG168" s="176">
        <f>IF(N168="zákl. přenesená",J168,0)</f>
        <v>0</v>
      </c>
      <c r="BH168" s="176">
        <f>IF(N168="sníž. přenesená",J168,0)</f>
        <v>0</v>
      </c>
      <c r="BI168" s="176">
        <f>IF(N168="nulová",J168,0)</f>
        <v>0</v>
      </c>
      <c r="BJ168" s="14" t="s">
        <v>72</v>
      </c>
      <c r="BK168" s="177">
        <f>ROUND(I168*H168,15)</f>
        <v>0</v>
      </c>
      <c r="BL168" s="14" t="s">
        <v>351</v>
      </c>
      <c r="BM168" s="14" t="s">
        <v>357</v>
      </c>
    </row>
    <row r="169" spans="2:63" s="10" customFormat="1" ht="22.8" customHeight="1">
      <c r="B169" s="150"/>
      <c r="C169" s="151"/>
      <c r="D169" s="152" t="s">
        <v>67</v>
      </c>
      <c r="E169" s="164" t="s">
        <v>358</v>
      </c>
      <c r="F169" s="164" t="s">
        <v>359</v>
      </c>
      <c r="G169" s="151"/>
      <c r="H169" s="151"/>
      <c r="I169" s="154"/>
      <c r="J169" s="165">
        <f>BK169</f>
        <v>0</v>
      </c>
      <c r="K169" s="151"/>
      <c r="L169" s="156"/>
      <c r="M169" s="157"/>
      <c r="N169" s="158"/>
      <c r="O169" s="158"/>
      <c r="P169" s="159">
        <f>P170</f>
        <v>0</v>
      </c>
      <c r="Q169" s="158"/>
      <c r="R169" s="159">
        <f>R170</f>
        <v>0</v>
      </c>
      <c r="S169" s="158"/>
      <c r="T169" s="160">
        <f>T170</f>
        <v>0</v>
      </c>
      <c r="AR169" s="161" t="s">
        <v>136</v>
      </c>
      <c r="AT169" s="162" t="s">
        <v>67</v>
      </c>
      <c r="AU169" s="162" t="s">
        <v>72</v>
      </c>
      <c r="AY169" s="161" t="s">
        <v>110</v>
      </c>
      <c r="BK169" s="163">
        <f>BK170</f>
        <v>0</v>
      </c>
    </row>
    <row r="170" spans="2:65" s="1" customFormat="1" ht="16.5" customHeight="1">
      <c r="B170" s="31"/>
      <c r="C170" s="166" t="s">
        <v>360</v>
      </c>
      <c r="D170" s="166" t="s">
        <v>112</v>
      </c>
      <c r="E170" s="167" t="s">
        <v>361</v>
      </c>
      <c r="F170" s="168" t="s">
        <v>362</v>
      </c>
      <c r="G170" s="169" t="s">
        <v>281</v>
      </c>
      <c r="H170" s="170">
        <v>1</v>
      </c>
      <c r="I170" s="171"/>
      <c r="J170" s="170">
        <f>ROUND(I170*H170,15)</f>
        <v>0</v>
      </c>
      <c r="K170" s="168" t="s">
        <v>18</v>
      </c>
      <c r="L170" s="35"/>
      <c r="M170" s="201" t="s">
        <v>18</v>
      </c>
      <c r="N170" s="202" t="s">
        <v>39</v>
      </c>
      <c r="O170" s="203"/>
      <c r="P170" s="204">
        <f>O170*H170</f>
        <v>0</v>
      </c>
      <c r="Q170" s="204">
        <v>0</v>
      </c>
      <c r="R170" s="204">
        <f>Q170*H170</f>
        <v>0</v>
      </c>
      <c r="S170" s="204">
        <v>0</v>
      </c>
      <c r="T170" s="205">
        <f>S170*H170</f>
        <v>0</v>
      </c>
      <c r="AR170" s="14" t="s">
        <v>351</v>
      </c>
      <c r="AT170" s="14" t="s">
        <v>112</v>
      </c>
      <c r="AU170" s="14" t="s">
        <v>74</v>
      </c>
      <c r="AY170" s="14" t="s">
        <v>110</v>
      </c>
      <c r="BE170" s="176">
        <f>IF(N170="základní",J170,0)</f>
        <v>0</v>
      </c>
      <c r="BF170" s="176">
        <f>IF(N170="snížená",J170,0)</f>
        <v>0</v>
      </c>
      <c r="BG170" s="176">
        <f>IF(N170="zákl. přenesená",J170,0)</f>
        <v>0</v>
      </c>
      <c r="BH170" s="176">
        <f>IF(N170="sníž. přenesená",J170,0)</f>
        <v>0</v>
      </c>
      <c r="BI170" s="176">
        <f>IF(N170="nulová",J170,0)</f>
        <v>0</v>
      </c>
      <c r="BJ170" s="14" t="s">
        <v>72</v>
      </c>
      <c r="BK170" s="177">
        <f>ROUND(I170*H170,15)</f>
        <v>0</v>
      </c>
      <c r="BL170" s="14" t="s">
        <v>351</v>
      </c>
      <c r="BM170" s="14" t="s">
        <v>363</v>
      </c>
    </row>
    <row r="171" spans="2:12" s="1" customFormat="1" ht="6.9" customHeight="1">
      <c r="B171" s="43"/>
      <c r="C171" s="44"/>
      <c r="D171" s="44"/>
      <c r="E171" s="44"/>
      <c r="F171" s="44"/>
      <c r="G171" s="44"/>
      <c r="H171" s="44"/>
      <c r="I171" s="117"/>
      <c r="J171" s="44"/>
      <c r="K171" s="44"/>
      <c r="L171" s="35"/>
    </row>
  </sheetData>
  <sheetProtection algorithmName="SHA-512" hashValue="H39Z/jdDBu5tkkj7XAhHMUXE9QzhshuW7FdzKO27hWNrxhC49qk2ouHfk+o1/+IRgX8IW8DfmwAQOmgUXfLssw==" saltValue="blR1/EmgkfwN8RejVDmbMwXGQ1VH8j8r39y/vkn2wO1ayF3Qxs1KVeZqUDr1aNqf47WJ0m/6iUCvkznZ6jUBcA==" spinCount="100000" sheet="1" objects="1" scenarios="1" formatColumns="0" formatRows="0" autoFilter="0"/>
  <autoFilter ref="C88:K170"/>
  <mergeCells count="6">
    <mergeCell ref="L2:V2"/>
    <mergeCell ref="E7:H7"/>
    <mergeCell ref="E16:H16"/>
    <mergeCell ref="E25:H25"/>
    <mergeCell ref="E46:H46"/>
    <mergeCell ref="E81:H81"/>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workbookViewId="0" topLeftCell="A1"/>
  </sheetViews>
  <sheetFormatPr defaultColWidth="9.140625" defaultRowHeight="12"/>
  <cols>
    <col min="1" max="1" width="8.28125" style="206" customWidth="1"/>
    <col min="2" max="2" width="1.7109375" style="206" customWidth="1"/>
    <col min="3" max="4" width="5.00390625" style="206" customWidth="1"/>
    <col min="5" max="5" width="11.7109375" style="206" customWidth="1"/>
    <col min="6" max="6" width="9.140625" style="206" customWidth="1"/>
    <col min="7" max="7" width="5.00390625" style="206" customWidth="1"/>
    <col min="8" max="8" width="77.8515625" style="206" customWidth="1"/>
    <col min="9" max="10" width="20.00390625" style="206" customWidth="1"/>
    <col min="11" max="11" width="1.7109375" style="206" customWidth="1"/>
  </cols>
  <sheetData>
    <row r="1" ht="37.5" customHeight="1"/>
    <row r="2" spans="2:11" ht="7.5" customHeight="1">
      <c r="B2" s="207"/>
      <c r="C2" s="208"/>
      <c r="D2" s="208"/>
      <c r="E2" s="208"/>
      <c r="F2" s="208"/>
      <c r="G2" s="208"/>
      <c r="H2" s="208"/>
      <c r="I2" s="208"/>
      <c r="J2" s="208"/>
      <c r="K2" s="209"/>
    </row>
    <row r="3" spans="2:11" s="12" customFormat="1" ht="45" customHeight="1">
      <c r="B3" s="210"/>
      <c r="C3" s="331" t="s">
        <v>364</v>
      </c>
      <c r="D3" s="331"/>
      <c r="E3" s="331"/>
      <c r="F3" s="331"/>
      <c r="G3" s="331"/>
      <c r="H3" s="331"/>
      <c r="I3" s="331"/>
      <c r="J3" s="331"/>
      <c r="K3" s="211"/>
    </row>
    <row r="4" spans="2:11" ht="25.5" customHeight="1">
      <c r="B4" s="212"/>
      <c r="C4" s="334" t="s">
        <v>365</v>
      </c>
      <c r="D4" s="334"/>
      <c r="E4" s="334"/>
      <c r="F4" s="334"/>
      <c r="G4" s="334"/>
      <c r="H4" s="334"/>
      <c r="I4" s="334"/>
      <c r="J4" s="334"/>
      <c r="K4" s="213"/>
    </row>
    <row r="5" spans="2:11" ht="5.25" customHeight="1">
      <c r="B5" s="212"/>
      <c r="C5" s="214"/>
      <c r="D5" s="214"/>
      <c r="E5" s="214"/>
      <c r="F5" s="214"/>
      <c r="G5" s="214"/>
      <c r="H5" s="214"/>
      <c r="I5" s="214"/>
      <c r="J5" s="214"/>
      <c r="K5" s="213"/>
    </row>
    <row r="6" spans="2:11" ht="15" customHeight="1">
      <c r="B6" s="212"/>
      <c r="C6" s="332" t="s">
        <v>366</v>
      </c>
      <c r="D6" s="332"/>
      <c r="E6" s="332"/>
      <c r="F6" s="332"/>
      <c r="G6" s="332"/>
      <c r="H6" s="332"/>
      <c r="I6" s="332"/>
      <c r="J6" s="332"/>
      <c r="K6" s="213"/>
    </row>
    <row r="7" spans="2:11" ht="15" customHeight="1">
      <c r="B7" s="216"/>
      <c r="C7" s="332" t="s">
        <v>367</v>
      </c>
      <c r="D7" s="332"/>
      <c r="E7" s="332"/>
      <c r="F7" s="332"/>
      <c r="G7" s="332"/>
      <c r="H7" s="332"/>
      <c r="I7" s="332"/>
      <c r="J7" s="332"/>
      <c r="K7" s="213"/>
    </row>
    <row r="8" spans="2:11" ht="12.75" customHeight="1">
      <c r="B8" s="216"/>
      <c r="C8" s="215"/>
      <c r="D8" s="215"/>
      <c r="E8" s="215"/>
      <c r="F8" s="215"/>
      <c r="G8" s="215"/>
      <c r="H8" s="215"/>
      <c r="I8" s="215"/>
      <c r="J8" s="215"/>
      <c r="K8" s="213"/>
    </row>
    <row r="9" spans="2:11" ht="15" customHeight="1">
      <c r="B9" s="216"/>
      <c r="C9" s="332" t="s">
        <v>368</v>
      </c>
      <c r="D9" s="332"/>
      <c r="E9" s="332"/>
      <c r="F9" s="332"/>
      <c r="G9" s="332"/>
      <c r="H9" s="332"/>
      <c r="I9" s="332"/>
      <c r="J9" s="332"/>
      <c r="K9" s="213"/>
    </row>
    <row r="10" spans="2:11" ht="15" customHeight="1">
      <c r="B10" s="216"/>
      <c r="C10" s="215"/>
      <c r="D10" s="332" t="s">
        <v>369</v>
      </c>
      <c r="E10" s="332"/>
      <c r="F10" s="332"/>
      <c r="G10" s="332"/>
      <c r="H10" s="332"/>
      <c r="I10" s="332"/>
      <c r="J10" s="332"/>
      <c r="K10" s="213"/>
    </row>
    <row r="11" spans="2:11" ht="15" customHeight="1">
      <c r="B11" s="216"/>
      <c r="C11" s="217"/>
      <c r="D11" s="332" t="s">
        <v>370</v>
      </c>
      <c r="E11" s="332"/>
      <c r="F11" s="332"/>
      <c r="G11" s="332"/>
      <c r="H11" s="332"/>
      <c r="I11" s="332"/>
      <c r="J11" s="332"/>
      <c r="K11" s="213"/>
    </row>
    <row r="12" spans="2:11" ht="15" customHeight="1">
      <c r="B12" s="216"/>
      <c r="C12" s="217"/>
      <c r="D12" s="215"/>
      <c r="E12" s="215"/>
      <c r="F12" s="215"/>
      <c r="G12" s="215"/>
      <c r="H12" s="215"/>
      <c r="I12" s="215"/>
      <c r="J12" s="215"/>
      <c r="K12" s="213"/>
    </row>
    <row r="13" spans="2:11" ht="15" customHeight="1">
      <c r="B13" s="216"/>
      <c r="C13" s="217"/>
      <c r="D13" s="218" t="s">
        <v>371</v>
      </c>
      <c r="E13" s="215"/>
      <c r="F13" s="215"/>
      <c r="G13" s="215"/>
      <c r="H13" s="215"/>
      <c r="I13" s="215"/>
      <c r="J13" s="215"/>
      <c r="K13" s="213"/>
    </row>
    <row r="14" spans="2:11" ht="12.75" customHeight="1">
      <c r="B14" s="216"/>
      <c r="C14" s="217"/>
      <c r="D14" s="217"/>
      <c r="E14" s="217"/>
      <c r="F14" s="217"/>
      <c r="G14" s="217"/>
      <c r="H14" s="217"/>
      <c r="I14" s="217"/>
      <c r="J14" s="217"/>
      <c r="K14" s="213"/>
    </row>
    <row r="15" spans="2:11" ht="15" customHeight="1">
      <c r="B15" s="216"/>
      <c r="C15" s="217"/>
      <c r="D15" s="332" t="s">
        <v>372</v>
      </c>
      <c r="E15" s="332"/>
      <c r="F15" s="332"/>
      <c r="G15" s="332"/>
      <c r="H15" s="332"/>
      <c r="I15" s="332"/>
      <c r="J15" s="332"/>
      <c r="K15" s="213"/>
    </row>
    <row r="16" spans="2:11" ht="15" customHeight="1">
      <c r="B16" s="216"/>
      <c r="C16" s="217"/>
      <c r="D16" s="332" t="s">
        <v>373</v>
      </c>
      <c r="E16" s="332"/>
      <c r="F16" s="332"/>
      <c r="G16" s="332"/>
      <c r="H16" s="332"/>
      <c r="I16" s="332"/>
      <c r="J16" s="332"/>
      <c r="K16" s="213"/>
    </row>
    <row r="17" spans="2:11" ht="15" customHeight="1">
      <c r="B17" s="216"/>
      <c r="C17" s="217"/>
      <c r="D17" s="332" t="s">
        <v>374</v>
      </c>
      <c r="E17" s="332"/>
      <c r="F17" s="332"/>
      <c r="G17" s="332"/>
      <c r="H17" s="332"/>
      <c r="I17" s="332"/>
      <c r="J17" s="332"/>
      <c r="K17" s="213"/>
    </row>
    <row r="18" spans="2:11" ht="15" customHeight="1">
      <c r="B18" s="216"/>
      <c r="C18" s="217"/>
      <c r="D18" s="217"/>
      <c r="E18" s="219" t="s">
        <v>71</v>
      </c>
      <c r="F18" s="332" t="s">
        <v>375</v>
      </c>
      <c r="G18" s="332"/>
      <c r="H18" s="332"/>
      <c r="I18" s="332"/>
      <c r="J18" s="332"/>
      <c r="K18" s="213"/>
    </row>
    <row r="19" spans="2:11" ht="15" customHeight="1">
      <c r="B19" s="216"/>
      <c r="C19" s="217"/>
      <c r="D19" s="217"/>
      <c r="E19" s="219" t="s">
        <v>376</v>
      </c>
      <c r="F19" s="332" t="s">
        <v>377</v>
      </c>
      <c r="G19" s="332"/>
      <c r="H19" s="332"/>
      <c r="I19" s="332"/>
      <c r="J19" s="332"/>
      <c r="K19" s="213"/>
    </row>
    <row r="20" spans="2:11" ht="15" customHeight="1">
      <c r="B20" s="216"/>
      <c r="C20" s="217"/>
      <c r="D20" s="217"/>
      <c r="E20" s="219" t="s">
        <v>378</v>
      </c>
      <c r="F20" s="332" t="s">
        <v>379</v>
      </c>
      <c r="G20" s="332"/>
      <c r="H20" s="332"/>
      <c r="I20" s="332"/>
      <c r="J20" s="332"/>
      <c r="K20" s="213"/>
    </row>
    <row r="21" spans="2:11" ht="15" customHeight="1">
      <c r="B21" s="216"/>
      <c r="C21" s="217"/>
      <c r="D21" s="217"/>
      <c r="E21" s="219" t="s">
        <v>380</v>
      </c>
      <c r="F21" s="332" t="s">
        <v>381</v>
      </c>
      <c r="G21" s="332"/>
      <c r="H21" s="332"/>
      <c r="I21" s="332"/>
      <c r="J21" s="332"/>
      <c r="K21" s="213"/>
    </row>
    <row r="22" spans="2:11" ht="15" customHeight="1">
      <c r="B22" s="216"/>
      <c r="C22" s="217"/>
      <c r="D22" s="217"/>
      <c r="E22" s="219" t="s">
        <v>382</v>
      </c>
      <c r="F22" s="332" t="s">
        <v>383</v>
      </c>
      <c r="G22" s="332"/>
      <c r="H22" s="332"/>
      <c r="I22" s="332"/>
      <c r="J22" s="332"/>
      <c r="K22" s="213"/>
    </row>
    <row r="23" spans="2:11" ht="15" customHeight="1">
      <c r="B23" s="216"/>
      <c r="C23" s="217"/>
      <c r="D23" s="217"/>
      <c r="E23" s="219" t="s">
        <v>384</v>
      </c>
      <c r="F23" s="332" t="s">
        <v>385</v>
      </c>
      <c r="G23" s="332"/>
      <c r="H23" s="332"/>
      <c r="I23" s="332"/>
      <c r="J23" s="332"/>
      <c r="K23" s="213"/>
    </row>
    <row r="24" spans="2:11" ht="12.75" customHeight="1">
      <c r="B24" s="216"/>
      <c r="C24" s="217"/>
      <c r="D24" s="217"/>
      <c r="E24" s="217"/>
      <c r="F24" s="217"/>
      <c r="G24" s="217"/>
      <c r="H24" s="217"/>
      <c r="I24" s="217"/>
      <c r="J24" s="217"/>
      <c r="K24" s="213"/>
    </row>
    <row r="25" spans="2:11" ht="15" customHeight="1">
      <c r="B25" s="216"/>
      <c r="C25" s="332" t="s">
        <v>386</v>
      </c>
      <c r="D25" s="332"/>
      <c r="E25" s="332"/>
      <c r="F25" s="332"/>
      <c r="G25" s="332"/>
      <c r="H25" s="332"/>
      <c r="I25" s="332"/>
      <c r="J25" s="332"/>
      <c r="K25" s="213"/>
    </row>
    <row r="26" spans="2:11" ht="15" customHeight="1">
      <c r="B26" s="216"/>
      <c r="C26" s="332" t="s">
        <v>387</v>
      </c>
      <c r="D26" s="332"/>
      <c r="E26" s="332"/>
      <c r="F26" s="332"/>
      <c r="G26" s="332"/>
      <c r="H26" s="332"/>
      <c r="I26" s="332"/>
      <c r="J26" s="332"/>
      <c r="K26" s="213"/>
    </row>
    <row r="27" spans="2:11" ht="15" customHeight="1">
      <c r="B27" s="216"/>
      <c r="C27" s="215"/>
      <c r="D27" s="332" t="s">
        <v>388</v>
      </c>
      <c r="E27" s="332"/>
      <c r="F27" s="332"/>
      <c r="G27" s="332"/>
      <c r="H27" s="332"/>
      <c r="I27" s="332"/>
      <c r="J27" s="332"/>
      <c r="K27" s="213"/>
    </row>
    <row r="28" spans="2:11" ht="15" customHeight="1">
      <c r="B28" s="216"/>
      <c r="C28" s="217"/>
      <c r="D28" s="332" t="s">
        <v>389</v>
      </c>
      <c r="E28" s="332"/>
      <c r="F28" s="332"/>
      <c r="G28" s="332"/>
      <c r="H28" s="332"/>
      <c r="I28" s="332"/>
      <c r="J28" s="332"/>
      <c r="K28" s="213"/>
    </row>
    <row r="29" spans="2:11" ht="12.75" customHeight="1">
      <c r="B29" s="216"/>
      <c r="C29" s="217"/>
      <c r="D29" s="217"/>
      <c r="E29" s="217"/>
      <c r="F29" s="217"/>
      <c r="G29" s="217"/>
      <c r="H29" s="217"/>
      <c r="I29" s="217"/>
      <c r="J29" s="217"/>
      <c r="K29" s="213"/>
    </row>
    <row r="30" spans="2:11" ht="15" customHeight="1">
      <c r="B30" s="216"/>
      <c r="C30" s="217"/>
      <c r="D30" s="332" t="s">
        <v>390</v>
      </c>
      <c r="E30" s="332"/>
      <c r="F30" s="332"/>
      <c r="G30" s="332"/>
      <c r="H30" s="332"/>
      <c r="I30" s="332"/>
      <c r="J30" s="332"/>
      <c r="K30" s="213"/>
    </row>
    <row r="31" spans="2:11" ht="15" customHeight="1">
      <c r="B31" s="216"/>
      <c r="C31" s="217"/>
      <c r="D31" s="332" t="s">
        <v>391</v>
      </c>
      <c r="E31" s="332"/>
      <c r="F31" s="332"/>
      <c r="G31" s="332"/>
      <c r="H31" s="332"/>
      <c r="I31" s="332"/>
      <c r="J31" s="332"/>
      <c r="K31" s="213"/>
    </row>
    <row r="32" spans="2:11" ht="12.75" customHeight="1">
      <c r="B32" s="216"/>
      <c r="C32" s="217"/>
      <c r="D32" s="217"/>
      <c r="E32" s="217"/>
      <c r="F32" s="217"/>
      <c r="G32" s="217"/>
      <c r="H32" s="217"/>
      <c r="I32" s="217"/>
      <c r="J32" s="217"/>
      <c r="K32" s="213"/>
    </row>
    <row r="33" spans="2:11" ht="15" customHeight="1">
      <c r="B33" s="216"/>
      <c r="C33" s="217"/>
      <c r="D33" s="332" t="s">
        <v>392</v>
      </c>
      <c r="E33" s="332"/>
      <c r="F33" s="332"/>
      <c r="G33" s="332"/>
      <c r="H33" s="332"/>
      <c r="I33" s="332"/>
      <c r="J33" s="332"/>
      <c r="K33" s="213"/>
    </row>
    <row r="34" spans="2:11" ht="15" customHeight="1">
      <c r="B34" s="216"/>
      <c r="C34" s="217"/>
      <c r="D34" s="332" t="s">
        <v>393</v>
      </c>
      <c r="E34" s="332"/>
      <c r="F34" s="332"/>
      <c r="G34" s="332"/>
      <c r="H34" s="332"/>
      <c r="I34" s="332"/>
      <c r="J34" s="332"/>
      <c r="K34" s="213"/>
    </row>
    <row r="35" spans="2:11" ht="15" customHeight="1">
      <c r="B35" s="216"/>
      <c r="C35" s="217"/>
      <c r="D35" s="332" t="s">
        <v>394</v>
      </c>
      <c r="E35" s="332"/>
      <c r="F35" s="332"/>
      <c r="G35" s="332"/>
      <c r="H35" s="332"/>
      <c r="I35" s="332"/>
      <c r="J35" s="332"/>
      <c r="K35" s="213"/>
    </row>
    <row r="36" spans="2:11" ht="15" customHeight="1">
      <c r="B36" s="216"/>
      <c r="C36" s="217"/>
      <c r="D36" s="215"/>
      <c r="E36" s="218" t="s">
        <v>97</v>
      </c>
      <c r="F36" s="215"/>
      <c r="G36" s="332" t="s">
        <v>395</v>
      </c>
      <c r="H36" s="332"/>
      <c r="I36" s="332"/>
      <c r="J36" s="332"/>
      <c r="K36" s="213"/>
    </row>
    <row r="37" spans="2:11" ht="30.75" customHeight="1">
      <c r="B37" s="216"/>
      <c r="C37" s="217"/>
      <c r="D37" s="215"/>
      <c r="E37" s="218" t="s">
        <v>396</v>
      </c>
      <c r="F37" s="215"/>
      <c r="G37" s="332" t="s">
        <v>397</v>
      </c>
      <c r="H37" s="332"/>
      <c r="I37" s="332"/>
      <c r="J37" s="332"/>
      <c r="K37" s="213"/>
    </row>
    <row r="38" spans="2:11" ht="15" customHeight="1">
      <c r="B38" s="216"/>
      <c r="C38" s="217"/>
      <c r="D38" s="215"/>
      <c r="E38" s="218" t="s">
        <v>49</v>
      </c>
      <c r="F38" s="215"/>
      <c r="G38" s="332" t="s">
        <v>398</v>
      </c>
      <c r="H38" s="332"/>
      <c r="I38" s="332"/>
      <c r="J38" s="332"/>
      <c r="K38" s="213"/>
    </row>
    <row r="39" spans="2:11" ht="15" customHeight="1">
      <c r="B39" s="216"/>
      <c r="C39" s="217"/>
      <c r="D39" s="215"/>
      <c r="E39" s="218" t="s">
        <v>50</v>
      </c>
      <c r="F39" s="215"/>
      <c r="G39" s="332" t="s">
        <v>399</v>
      </c>
      <c r="H39" s="332"/>
      <c r="I39" s="332"/>
      <c r="J39" s="332"/>
      <c r="K39" s="213"/>
    </row>
    <row r="40" spans="2:11" ht="15" customHeight="1">
      <c r="B40" s="216"/>
      <c r="C40" s="217"/>
      <c r="D40" s="215"/>
      <c r="E40" s="218" t="s">
        <v>98</v>
      </c>
      <c r="F40" s="215"/>
      <c r="G40" s="332" t="s">
        <v>400</v>
      </c>
      <c r="H40" s="332"/>
      <c r="I40" s="332"/>
      <c r="J40" s="332"/>
      <c r="K40" s="213"/>
    </row>
    <row r="41" spans="2:11" ht="15" customHeight="1">
      <c r="B41" s="216"/>
      <c r="C41" s="217"/>
      <c r="D41" s="215"/>
      <c r="E41" s="218" t="s">
        <v>99</v>
      </c>
      <c r="F41" s="215"/>
      <c r="G41" s="332" t="s">
        <v>401</v>
      </c>
      <c r="H41" s="332"/>
      <c r="I41" s="332"/>
      <c r="J41" s="332"/>
      <c r="K41" s="213"/>
    </row>
    <row r="42" spans="2:11" ht="15" customHeight="1">
      <c r="B42" s="216"/>
      <c r="C42" s="217"/>
      <c r="D42" s="215"/>
      <c r="E42" s="218" t="s">
        <v>402</v>
      </c>
      <c r="F42" s="215"/>
      <c r="G42" s="332" t="s">
        <v>403</v>
      </c>
      <c r="H42" s="332"/>
      <c r="I42" s="332"/>
      <c r="J42" s="332"/>
      <c r="K42" s="213"/>
    </row>
    <row r="43" spans="2:11" ht="15" customHeight="1">
      <c r="B43" s="216"/>
      <c r="C43" s="217"/>
      <c r="D43" s="215"/>
      <c r="E43" s="218"/>
      <c r="F43" s="215"/>
      <c r="G43" s="332" t="s">
        <v>404</v>
      </c>
      <c r="H43" s="332"/>
      <c r="I43" s="332"/>
      <c r="J43" s="332"/>
      <c r="K43" s="213"/>
    </row>
    <row r="44" spans="2:11" ht="15" customHeight="1">
      <c r="B44" s="216"/>
      <c r="C44" s="217"/>
      <c r="D44" s="215"/>
      <c r="E44" s="218" t="s">
        <v>405</v>
      </c>
      <c r="F44" s="215"/>
      <c r="G44" s="332" t="s">
        <v>406</v>
      </c>
      <c r="H44" s="332"/>
      <c r="I44" s="332"/>
      <c r="J44" s="332"/>
      <c r="K44" s="213"/>
    </row>
    <row r="45" spans="2:11" ht="15" customHeight="1">
      <c r="B45" s="216"/>
      <c r="C45" s="217"/>
      <c r="D45" s="215"/>
      <c r="E45" s="218" t="s">
        <v>101</v>
      </c>
      <c r="F45" s="215"/>
      <c r="G45" s="332" t="s">
        <v>407</v>
      </c>
      <c r="H45" s="332"/>
      <c r="I45" s="332"/>
      <c r="J45" s="332"/>
      <c r="K45" s="213"/>
    </row>
    <row r="46" spans="2:11" ht="12.75" customHeight="1">
      <c r="B46" s="216"/>
      <c r="C46" s="217"/>
      <c r="D46" s="215"/>
      <c r="E46" s="215"/>
      <c r="F46" s="215"/>
      <c r="G46" s="215"/>
      <c r="H46" s="215"/>
      <c r="I46" s="215"/>
      <c r="J46" s="215"/>
      <c r="K46" s="213"/>
    </row>
    <row r="47" spans="2:11" ht="15" customHeight="1">
      <c r="B47" s="216"/>
      <c r="C47" s="217"/>
      <c r="D47" s="332" t="s">
        <v>408</v>
      </c>
      <c r="E47" s="332"/>
      <c r="F47" s="332"/>
      <c r="G47" s="332"/>
      <c r="H47" s="332"/>
      <c r="I47" s="332"/>
      <c r="J47" s="332"/>
      <c r="K47" s="213"/>
    </row>
    <row r="48" spans="2:11" ht="15" customHeight="1">
      <c r="B48" s="216"/>
      <c r="C48" s="217"/>
      <c r="D48" s="217"/>
      <c r="E48" s="332" t="s">
        <v>409</v>
      </c>
      <c r="F48" s="332"/>
      <c r="G48" s="332"/>
      <c r="H48" s="332"/>
      <c r="I48" s="332"/>
      <c r="J48" s="332"/>
      <c r="K48" s="213"/>
    </row>
    <row r="49" spans="2:11" ht="15" customHeight="1">
      <c r="B49" s="216"/>
      <c r="C49" s="217"/>
      <c r="D49" s="217"/>
      <c r="E49" s="332" t="s">
        <v>410</v>
      </c>
      <c r="F49" s="332"/>
      <c r="G49" s="332"/>
      <c r="H49" s="332"/>
      <c r="I49" s="332"/>
      <c r="J49" s="332"/>
      <c r="K49" s="213"/>
    </row>
    <row r="50" spans="2:11" ht="15" customHeight="1">
      <c r="B50" s="216"/>
      <c r="C50" s="217"/>
      <c r="D50" s="217"/>
      <c r="E50" s="332" t="s">
        <v>411</v>
      </c>
      <c r="F50" s="332"/>
      <c r="G50" s="332"/>
      <c r="H50" s="332"/>
      <c r="I50" s="332"/>
      <c r="J50" s="332"/>
      <c r="K50" s="213"/>
    </row>
    <row r="51" spans="2:11" ht="15" customHeight="1">
      <c r="B51" s="216"/>
      <c r="C51" s="217"/>
      <c r="D51" s="332" t="s">
        <v>412</v>
      </c>
      <c r="E51" s="332"/>
      <c r="F51" s="332"/>
      <c r="G51" s="332"/>
      <c r="H51" s="332"/>
      <c r="I51" s="332"/>
      <c r="J51" s="332"/>
      <c r="K51" s="213"/>
    </row>
    <row r="52" spans="2:11" ht="25.5" customHeight="1">
      <c r="B52" s="212"/>
      <c r="C52" s="334" t="s">
        <v>413</v>
      </c>
      <c r="D52" s="334"/>
      <c r="E52" s="334"/>
      <c r="F52" s="334"/>
      <c r="G52" s="334"/>
      <c r="H52" s="334"/>
      <c r="I52" s="334"/>
      <c r="J52" s="334"/>
      <c r="K52" s="213"/>
    </row>
    <row r="53" spans="2:11" ht="5.25" customHeight="1">
      <c r="B53" s="212"/>
      <c r="C53" s="214"/>
      <c r="D53" s="214"/>
      <c r="E53" s="214"/>
      <c r="F53" s="214"/>
      <c r="G53" s="214"/>
      <c r="H53" s="214"/>
      <c r="I53" s="214"/>
      <c r="J53" s="214"/>
      <c r="K53" s="213"/>
    </row>
    <row r="54" spans="2:11" ht="15" customHeight="1">
      <c r="B54" s="212"/>
      <c r="C54" s="332" t="s">
        <v>414</v>
      </c>
      <c r="D54" s="332"/>
      <c r="E54" s="332"/>
      <c r="F54" s="332"/>
      <c r="G54" s="332"/>
      <c r="H54" s="332"/>
      <c r="I54" s="332"/>
      <c r="J54" s="332"/>
      <c r="K54" s="213"/>
    </row>
    <row r="55" spans="2:11" ht="15" customHeight="1">
      <c r="B55" s="212"/>
      <c r="C55" s="332" t="s">
        <v>415</v>
      </c>
      <c r="D55" s="332"/>
      <c r="E55" s="332"/>
      <c r="F55" s="332"/>
      <c r="G55" s="332"/>
      <c r="H55" s="332"/>
      <c r="I55" s="332"/>
      <c r="J55" s="332"/>
      <c r="K55" s="213"/>
    </row>
    <row r="56" spans="2:11" ht="12.75" customHeight="1">
      <c r="B56" s="212"/>
      <c r="C56" s="215"/>
      <c r="D56" s="215"/>
      <c r="E56" s="215"/>
      <c r="F56" s="215"/>
      <c r="G56" s="215"/>
      <c r="H56" s="215"/>
      <c r="I56" s="215"/>
      <c r="J56" s="215"/>
      <c r="K56" s="213"/>
    </row>
    <row r="57" spans="2:11" ht="15" customHeight="1">
      <c r="B57" s="212"/>
      <c r="C57" s="332" t="s">
        <v>416</v>
      </c>
      <c r="D57" s="332"/>
      <c r="E57" s="332"/>
      <c r="F57" s="332"/>
      <c r="G57" s="332"/>
      <c r="H57" s="332"/>
      <c r="I57" s="332"/>
      <c r="J57" s="332"/>
      <c r="K57" s="213"/>
    </row>
    <row r="58" spans="2:11" ht="15" customHeight="1">
      <c r="B58" s="212"/>
      <c r="C58" s="217"/>
      <c r="D58" s="332" t="s">
        <v>417</v>
      </c>
      <c r="E58" s="332"/>
      <c r="F58" s="332"/>
      <c r="G58" s="332"/>
      <c r="H58" s="332"/>
      <c r="I58" s="332"/>
      <c r="J58" s="332"/>
      <c r="K58" s="213"/>
    </row>
    <row r="59" spans="2:11" ht="15" customHeight="1">
      <c r="B59" s="212"/>
      <c r="C59" s="217"/>
      <c r="D59" s="332" t="s">
        <v>418</v>
      </c>
      <c r="E59" s="332"/>
      <c r="F59" s="332"/>
      <c r="G59" s="332"/>
      <c r="H59" s="332"/>
      <c r="I59" s="332"/>
      <c r="J59" s="332"/>
      <c r="K59" s="213"/>
    </row>
    <row r="60" spans="2:11" ht="15" customHeight="1">
      <c r="B60" s="212"/>
      <c r="C60" s="217"/>
      <c r="D60" s="332" t="s">
        <v>419</v>
      </c>
      <c r="E60" s="332"/>
      <c r="F60" s="332"/>
      <c r="G60" s="332"/>
      <c r="H60" s="332"/>
      <c r="I60" s="332"/>
      <c r="J60" s="332"/>
      <c r="K60" s="213"/>
    </row>
    <row r="61" spans="2:11" ht="15" customHeight="1">
      <c r="B61" s="212"/>
      <c r="C61" s="217"/>
      <c r="D61" s="332" t="s">
        <v>420</v>
      </c>
      <c r="E61" s="332"/>
      <c r="F61" s="332"/>
      <c r="G61" s="332"/>
      <c r="H61" s="332"/>
      <c r="I61" s="332"/>
      <c r="J61" s="332"/>
      <c r="K61" s="213"/>
    </row>
    <row r="62" spans="2:11" ht="15" customHeight="1">
      <c r="B62" s="212"/>
      <c r="C62" s="217"/>
      <c r="D62" s="335" t="s">
        <v>421</v>
      </c>
      <c r="E62" s="335"/>
      <c r="F62" s="335"/>
      <c r="G62" s="335"/>
      <c r="H62" s="335"/>
      <c r="I62" s="335"/>
      <c r="J62" s="335"/>
      <c r="K62" s="213"/>
    </row>
    <row r="63" spans="2:11" ht="15" customHeight="1">
      <c r="B63" s="212"/>
      <c r="C63" s="217"/>
      <c r="D63" s="332" t="s">
        <v>422</v>
      </c>
      <c r="E63" s="332"/>
      <c r="F63" s="332"/>
      <c r="G63" s="332"/>
      <c r="H63" s="332"/>
      <c r="I63" s="332"/>
      <c r="J63" s="332"/>
      <c r="K63" s="213"/>
    </row>
    <row r="64" spans="2:11" ht="12.75" customHeight="1">
      <c r="B64" s="212"/>
      <c r="C64" s="217"/>
      <c r="D64" s="217"/>
      <c r="E64" s="220"/>
      <c r="F64" s="217"/>
      <c r="G64" s="217"/>
      <c r="H64" s="217"/>
      <c r="I64" s="217"/>
      <c r="J64" s="217"/>
      <c r="K64" s="213"/>
    </row>
    <row r="65" spans="2:11" ht="15" customHeight="1">
      <c r="B65" s="212"/>
      <c r="C65" s="217"/>
      <c r="D65" s="332" t="s">
        <v>423</v>
      </c>
      <c r="E65" s="332"/>
      <c r="F65" s="332"/>
      <c r="G65" s="332"/>
      <c r="H65" s="332"/>
      <c r="I65" s="332"/>
      <c r="J65" s="332"/>
      <c r="K65" s="213"/>
    </row>
    <row r="66" spans="2:11" ht="15" customHeight="1">
      <c r="B66" s="212"/>
      <c r="C66" s="217"/>
      <c r="D66" s="335" t="s">
        <v>424</v>
      </c>
      <c r="E66" s="335"/>
      <c r="F66" s="335"/>
      <c r="G66" s="335"/>
      <c r="H66" s="335"/>
      <c r="I66" s="335"/>
      <c r="J66" s="335"/>
      <c r="K66" s="213"/>
    </row>
    <row r="67" spans="2:11" ht="15" customHeight="1">
      <c r="B67" s="212"/>
      <c r="C67" s="217"/>
      <c r="D67" s="332" t="s">
        <v>425</v>
      </c>
      <c r="E67" s="332"/>
      <c r="F67" s="332"/>
      <c r="G67" s="332"/>
      <c r="H67" s="332"/>
      <c r="I67" s="332"/>
      <c r="J67" s="332"/>
      <c r="K67" s="213"/>
    </row>
    <row r="68" spans="2:11" ht="15" customHeight="1">
      <c r="B68" s="212"/>
      <c r="C68" s="217"/>
      <c r="D68" s="332" t="s">
        <v>426</v>
      </c>
      <c r="E68" s="332"/>
      <c r="F68" s="332"/>
      <c r="G68" s="332"/>
      <c r="H68" s="332"/>
      <c r="I68" s="332"/>
      <c r="J68" s="332"/>
      <c r="K68" s="213"/>
    </row>
    <row r="69" spans="2:11" ht="15" customHeight="1">
      <c r="B69" s="212"/>
      <c r="C69" s="217"/>
      <c r="D69" s="332" t="s">
        <v>427</v>
      </c>
      <c r="E69" s="332"/>
      <c r="F69" s="332"/>
      <c r="G69" s="332"/>
      <c r="H69" s="332"/>
      <c r="I69" s="332"/>
      <c r="J69" s="332"/>
      <c r="K69" s="213"/>
    </row>
    <row r="70" spans="2:11" ht="15" customHeight="1">
      <c r="B70" s="212"/>
      <c r="C70" s="217"/>
      <c r="D70" s="332" t="s">
        <v>428</v>
      </c>
      <c r="E70" s="332"/>
      <c r="F70" s="332"/>
      <c r="G70" s="332"/>
      <c r="H70" s="332"/>
      <c r="I70" s="332"/>
      <c r="J70" s="332"/>
      <c r="K70" s="213"/>
    </row>
    <row r="71" spans="2:11" ht="12.75" customHeight="1">
      <c r="B71" s="221"/>
      <c r="C71" s="222"/>
      <c r="D71" s="222"/>
      <c r="E71" s="222"/>
      <c r="F71" s="222"/>
      <c r="G71" s="222"/>
      <c r="H71" s="222"/>
      <c r="I71" s="222"/>
      <c r="J71" s="222"/>
      <c r="K71" s="223"/>
    </row>
    <row r="72" spans="2:11" ht="18.75" customHeight="1">
      <c r="B72" s="224"/>
      <c r="C72" s="224"/>
      <c r="D72" s="224"/>
      <c r="E72" s="224"/>
      <c r="F72" s="224"/>
      <c r="G72" s="224"/>
      <c r="H72" s="224"/>
      <c r="I72" s="224"/>
      <c r="J72" s="224"/>
      <c r="K72" s="225"/>
    </row>
    <row r="73" spans="2:11" ht="18.75" customHeight="1">
      <c r="B73" s="225"/>
      <c r="C73" s="225"/>
      <c r="D73" s="225"/>
      <c r="E73" s="225"/>
      <c r="F73" s="225"/>
      <c r="G73" s="225"/>
      <c r="H73" s="225"/>
      <c r="I73" s="225"/>
      <c r="J73" s="225"/>
      <c r="K73" s="225"/>
    </row>
    <row r="74" spans="2:11" ht="7.5" customHeight="1">
      <c r="B74" s="226"/>
      <c r="C74" s="227"/>
      <c r="D74" s="227"/>
      <c r="E74" s="227"/>
      <c r="F74" s="227"/>
      <c r="G74" s="227"/>
      <c r="H74" s="227"/>
      <c r="I74" s="227"/>
      <c r="J74" s="227"/>
      <c r="K74" s="228"/>
    </row>
    <row r="75" spans="2:11" ht="45" customHeight="1">
      <c r="B75" s="229"/>
      <c r="C75" s="333" t="s">
        <v>429</v>
      </c>
      <c r="D75" s="333"/>
      <c r="E75" s="333"/>
      <c r="F75" s="333"/>
      <c r="G75" s="333"/>
      <c r="H75" s="333"/>
      <c r="I75" s="333"/>
      <c r="J75" s="333"/>
      <c r="K75" s="230"/>
    </row>
    <row r="76" spans="2:11" ht="17.25" customHeight="1">
      <c r="B76" s="229"/>
      <c r="C76" s="231" t="s">
        <v>430</v>
      </c>
      <c r="D76" s="231"/>
      <c r="E76" s="231"/>
      <c r="F76" s="231" t="s">
        <v>431</v>
      </c>
      <c r="G76" s="232"/>
      <c r="H76" s="231" t="s">
        <v>50</v>
      </c>
      <c r="I76" s="231" t="s">
        <v>53</v>
      </c>
      <c r="J76" s="231" t="s">
        <v>432</v>
      </c>
      <c r="K76" s="230"/>
    </row>
    <row r="77" spans="2:11" ht="17.25" customHeight="1">
      <c r="B77" s="229"/>
      <c r="C77" s="233" t="s">
        <v>433</v>
      </c>
      <c r="D77" s="233"/>
      <c r="E77" s="233"/>
      <c r="F77" s="234" t="s">
        <v>434</v>
      </c>
      <c r="G77" s="235"/>
      <c r="H77" s="233"/>
      <c r="I77" s="233"/>
      <c r="J77" s="233" t="s">
        <v>435</v>
      </c>
      <c r="K77" s="230"/>
    </row>
    <row r="78" spans="2:11" ht="5.25" customHeight="1">
      <c r="B78" s="229"/>
      <c r="C78" s="236"/>
      <c r="D78" s="236"/>
      <c r="E78" s="236"/>
      <c r="F78" s="236"/>
      <c r="G78" s="237"/>
      <c r="H78" s="236"/>
      <c r="I78" s="236"/>
      <c r="J78" s="236"/>
      <c r="K78" s="230"/>
    </row>
    <row r="79" spans="2:11" ht="15" customHeight="1">
      <c r="B79" s="229"/>
      <c r="C79" s="218" t="s">
        <v>49</v>
      </c>
      <c r="D79" s="236"/>
      <c r="E79" s="236"/>
      <c r="F79" s="238" t="s">
        <v>436</v>
      </c>
      <c r="G79" s="237"/>
      <c r="H79" s="218" t="s">
        <v>437</v>
      </c>
      <c r="I79" s="218" t="s">
        <v>438</v>
      </c>
      <c r="J79" s="218">
        <v>20</v>
      </c>
      <c r="K79" s="230"/>
    </row>
    <row r="80" spans="2:11" ht="15" customHeight="1">
      <c r="B80" s="229"/>
      <c r="C80" s="218" t="s">
        <v>439</v>
      </c>
      <c r="D80" s="218"/>
      <c r="E80" s="218"/>
      <c r="F80" s="238" t="s">
        <v>436</v>
      </c>
      <c r="G80" s="237"/>
      <c r="H80" s="218" t="s">
        <v>440</v>
      </c>
      <c r="I80" s="218" t="s">
        <v>438</v>
      </c>
      <c r="J80" s="218">
        <v>120</v>
      </c>
      <c r="K80" s="230"/>
    </row>
    <row r="81" spans="2:11" ht="15" customHeight="1">
      <c r="B81" s="239"/>
      <c r="C81" s="218" t="s">
        <v>441</v>
      </c>
      <c r="D81" s="218"/>
      <c r="E81" s="218"/>
      <c r="F81" s="238" t="s">
        <v>442</v>
      </c>
      <c r="G81" s="237"/>
      <c r="H81" s="218" t="s">
        <v>443</v>
      </c>
      <c r="I81" s="218" t="s">
        <v>438</v>
      </c>
      <c r="J81" s="218">
        <v>50</v>
      </c>
      <c r="K81" s="230"/>
    </row>
    <row r="82" spans="2:11" ht="15" customHeight="1">
      <c r="B82" s="239"/>
      <c r="C82" s="218" t="s">
        <v>444</v>
      </c>
      <c r="D82" s="218"/>
      <c r="E82" s="218"/>
      <c r="F82" s="238" t="s">
        <v>436</v>
      </c>
      <c r="G82" s="237"/>
      <c r="H82" s="218" t="s">
        <v>445</v>
      </c>
      <c r="I82" s="218" t="s">
        <v>446</v>
      </c>
      <c r="J82" s="218"/>
      <c r="K82" s="230"/>
    </row>
    <row r="83" spans="2:11" ht="15" customHeight="1">
      <c r="B83" s="239"/>
      <c r="C83" s="240" t="s">
        <v>447</v>
      </c>
      <c r="D83" s="240"/>
      <c r="E83" s="240"/>
      <c r="F83" s="241" t="s">
        <v>442</v>
      </c>
      <c r="G83" s="240"/>
      <c r="H83" s="240" t="s">
        <v>448</v>
      </c>
      <c r="I83" s="240" t="s">
        <v>438</v>
      </c>
      <c r="J83" s="240">
        <v>15</v>
      </c>
      <c r="K83" s="230"/>
    </row>
    <row r="84" spans="2:11" ht="15" customHeight="1">
      <c r="B84" s="239"/>
      <c r="C84" s="240" t="s">
        <v>449</v>
      </c>
      <c r="D84" s="240"/>
      <c r="E84" s="240"/>
      <c r="F84" s="241" t="s">
        <v>442</v>
      </c>
      <c r="G84" s="240"/>
      <c r="H84" s="240" t="s">
        <v>450</v>
      </c>
      <c r="I84" s="240" t="s">
        <v>438</v>
      </c>
      <c r="J84" s="240">
        <v>15</v>
      </c>
      <c r="K84" s="230"/>
    </row>
    <row r="85" spans="2:11" ht="15" customHeight="1">
      <c r="B85" s="239"/>
      <c r="C85" s="240" t="s">
        <v>451</v>
      </c>
      <c r="D85" s="240"/>
      <c r="E85" s="240"/>
      <c r="F85" s="241" t="s">
        <v>442</v>
      </c>
      <c r="G85" s="240"/>
      <c r="H85" s="240" t="s">
        <v>452</v>
      </c>
      <c r="I85" s="240" t="s">
        <v>438</v>
      </c>
      <c r="J85" s="240">
        <v>20</v>
      </c>
      <c r="K85" s="230"/>
    </row>
    <row r="86" spans="2:11" ht="15" customHeight="1">
      <c r="B86" s="239"/>
      <c r="C86" s="240" t="s">
        <v>453</v>
      </c>
      <c r="D86" s="240"/>
      <c r="E86" s="240"/>
      <c r="F86" s="241" t="s">
        <v>442</v>
      </c>
      <c r="G86" s="240"/>
      <c r="H86" s="240" t="s">
        <v>454</v>
      </c>
      <c r="I86" s="240" t="s">
        <v>438</v>
      </c>
      <c r="J86" s="240">
        <v>20</v>
      </c>
      <c r="K86" s="230"/>
    </row>
    <row r="87" spans="2:11" ht="15" customHeight="1">
      <c r="B87" s="239"/>
      <c r="C87" s="218" t="s">
        <v>455</v>
      </c>
      <c r="D87" s="218"/>
      <c r="E87" s="218"/>
      <c r="F87" s="238" t="s">
        <v>442</v>
      </c>
      <c r="G87" s="237"/>
      <c r="H87" s="218" t="s">
        <v>456</v>
      </c>
      <c r="I87" s="218" t="s">
        <v>438</v>
      </c>
      <c r="J87" s="218">
        <v>50</v>
      </c>
      <c r="K87" s="230"/>
    </row>
    <row r="88" spans="2:11" ht="15" customHeight="1">
      <c r="B88" s="239"/>
      <c r="C88" s="218" t="s">
        <v>457</v>
      </c>
      <c r="D88" s="218"/>
      <c r="E88" s="218"/>
      <c r="F88" s="238" t="s">
        <v>442</v>
      </c>
      <c r="G88" s="237"/>
      <c r="H88" s="218" t="s">
        <v>458</v>
      </c>
      <c r="I88" s="218" t="s">
        <v>438</v>
      </c>
      <c r="J88" s="218">
        <v>20</v>
      </c>
      <c r="K88" s="230"/>
    </row>
    <row r="89" spans="2:11" ht="15" customHeight="1">
      <c r="B89" s="239"/>
      <c r="C89" s="218" t="s">
        <v>459</v>
      </c>
      <c r="D89" s="218"/>
      <c r="E89" s="218"/>
      <c r="F89" s="238" t="s">
        <v>442</v>
      </c>
      <c r="G89" s="237"/>
      <c r="H89" s="218" t="s">
        <v>460</v>
      </c>
      <c r="I89" s="218" t="s">
        <v>438</v>
      </c>
      <c r="J89" s="218">
        <v>20</v>
      </c>
      <c r="K89" s="230"/>
    </row>
    <row r="90" spans="2:11" ht="15" customHeight="1">
      <c r="B90" s="239"/>
      <c r="C90" s="218" t="s">
        <v>461</v>
      </c>
      <c r="D90" s="218"/>
      <c r="E90" s="218"/>
      <c r="F90" s="238" t="s">
        <v>442</v>
      </c>
      <c r="G90" s="237"/>
      <c r="H90" s="218" t="s">
        <v>462</v>
      </c>
      <c r="I90" s="218" t="s">
        <v>438</v>
      </c>
      <c r="J90" s="218">
        <v>50</v>
      </c>
      <c r="K90" s="230"/>
    </row>
    <row r="91" spans="2:11" ht="15" customHeight="1">
      <c r="B91" s="239"/>
      <c r="C91" s="218" t="s">
        <v>463</v>
      </c>
      <c r="D91" s="218"/>
      <c r="E91" s="218"/>
      <c r="F91" s="238" t="s">
        <v>442</v>
      </c>
      <c r="G91" s="237"/>
      <c r="H91" s="218" t="s">
        <v>463</v>
      </c>
      <c r="I91" s="218" t="s">
        <v>438</v>
      </c>
      <c r="J91" s="218">
        <v>50</v>
      </c>
      <c r="K91" s="230"/>
    </row>
    <row r="92" spans="2:11" ht="15" customHeight="1">
      <c r="B92" s="239"/>
      <c r="C92" s="218" t="s">
        <v>464</v>
      </c>
      <c r="D92" s="218"/>
      <c r="E92" s="218"/>
      <c r="F92" s="238" t="s">
        <v>442</v>
      </c>
      <c r="G92" s="237"/>
      <c r="H92" s="218" t="s">
        <v>465</v>
      </c>
      <c r="I92" s="218" t="s">
        <v>438</v>
      </c>
      <c r="J92" s="218">
        <v>255</v>
      </c>
      <c r="K92" s="230"/>
    </row>
    <row r="93" spans="2:11" ht="15" customHeight="1">
      <c r="B93" s="239"/>
      <c r="C93" s="218" t="s">
        <v>466</v>
      </c>
      <c r="D93" s="218"/>
      <c r="E93" s="218"/>
      <c r="F93" s="238" t="s">
        <v>436</v>
      </c>
      <c r="G93" s="237"/>
      <c r="H93" s="218" t="s">
        <v>467</v>
      </c>
      <c r="I93" s="218" t="s">
        <v>468</v>
      </c>
      <c r="J93" s="218"/>
      <c r="K93" s="230"/>
    </row>
    <row r="94" spans="2:11" ht="15" customHeight="1">
      <c r="B94" s="239"/>
      <c r="C94" s="218" t="s">
        <v>469</v>
      </c>
      <c r="D94" s="218"/>
      <c r="E94" s="218"/>
      <c r="F94" s="238" t="s">
        <v>436</v>
      </c>
      <c r="G94" s="237"/>
      <c r="H94" s="218" t="s">
        <v>470</v>
      </c>
      <c r="I94" s="218" t="s">
        <v>471</v>
      </c>
      <c r="J94" s="218"/>
      <c r="K94" s="230"/>
    </row>
    <row r="95" spans="2:11" ht="15" customHeight="1">
      <c r="B95" s="239"/>
      <c r="C95" s="218" t="s">
        <v>472</v>
      </c>
      <c r="D95" s="218"/>
      <c r="E95" s="218"/>
      <c r="F95" s="238" t="s">
        <v>436</v>
      </c>
      <c r="G95" s="237"/>
      <c r="H95" s="218" t="s">
        <v>472</v>
      </c>
      <c r="I95" s="218" t="s">
        <v>471</v>
      </c>
      <c r="J95" s="218"/>
      <c r="K95" s="230"/>
    </row>
    <row r="96" spans="2:11" ht="15" customHeight="1">
      <c r="B96" s="239"/>
      <c r="C96" s="218" t="s">
        <v>34</v>
      </c>
      <c r="D96" s="218"/>
      <c r="E96" s="218"/>
      <c r="F96" s="238" t="s">
        <v>436</v>
      </c>
      <c r="G96" s="237"/>
      <c r="H96" s="218" t="s">
        <v>473</v>
      </c>
      <c r="I96" s="218" t="s">
        <v>471</v>
      </c>
      <c r="J96" s="218"/>
      <c r="K96" s="230"/>
    </row>
    <row r="97" spans="2:11" ht="15" customHeight="1">
      <c r="B97" s="239"/>
      <c r="C97" s="218" t="s">
        <v>44</v>
      </c>
      <c r="D97" s="218"/>
      <c r="E97" s="218"/>
      <c r="F97" s="238" t="s">
        <v>436</v>
      </c>
      <c r="G97" s="237"/>
      <c r="H97" s="218" t="s">
        <v>474</v>
      </c>
      <c r="I97" s="218" t="s">
        <v>471</v>
      </c>
      <c r="J97" s="218"/>
      <c r="K97" s="230"/>
    </row>
    <row r="98" spans="2:11" ht="15" customHeight="1">
      <c r="B98" s="242"/>
      <c r="C98" s="243"/>
      <c r="D98" s="243"/>
      <c r="E98" s="243"/>
      <c r="F98" s="243"/>
      <c r="G98" s="243"/>
      <c r="H98" s="243"/>
      <c r="I98" s="243"/>
      <c r="J98" s="243"/>
      <c r="K98" s="244"/>
    </row>
    <row r="99" spans="2:11" ht="18.75" customHeight="1">
      <c r="B99" s="245"/>
      <c r="C99" s="246"/>
      <c r="D99" s="246"/>
      <c r="E99" s="246"/>
      <c r="F99" s="246"/>
      <c r="G99" s="246"/>
      <c r="H99" s="246"/>
      <c r="I99" s="246"/>
      <c r="J99" s="246"/>
      <c r="K99" s="245"/>
    </row>
    <row r="100" spans="2:11" ht="18.75" customHeight="1">
      <c r="B100" s="225"/>
      <c r="C100" s="225"/>
      <c r="D100" s="225"/>
      <c r="E100" s="225"/>
      <c r="F100" s="225"/>
      <c r="G100" s="225"/>
      <c r="H100" s="225"/>
      <c r="I100" s="225"/>
      <c r="J100" s="225"/>
      <c r="K100" s="225"/>
    </row>
    <row r="101" spans="2:11" ht="7.5" customHeight="1">
      <c r="B101" s="226"/>
      <c r="C101" s="227"/>
      <c r="D101" s="227"/>
      <c r="E101" s="227"/>
      <c r="F101" s="227"/>
      <c r="G101" s="227"/>
      <c r="H101" s="227"/>
      <c r="I101" s="227"/>
      <c r="J101" s="227"/>
      <c r="K101" s="228"/>
    </row>
    <row r="102" spans="2:11" ht="45" customHeight="1">
      <c r="B102" s="229"/>
      <c r="C102" s="333" t="s">
        <v>475</v>
      </c>
      <c r="D102" s="333"/>
      <c r="E102" s="333"/>
      <c r="F102" s="333"/>
      <c r="G102" s="333"/>
      <c r="H102" s="333"/>
      <c r="I102" s="333"/>
      <c r="J102" s="333"/>
      <c r="K102" s="230"/>
    </row>
    <row r="103" spans="2:11" ht="17.25" customHeight="1">
      <c r="B103" s="229"/>
      <c r="C103" s="231" t="s">
        <v>430</v>
      </c>
      <c r="D103" s="231"/>
      <c r="E103" s="231"/>
      <c r="F103" s="231" t="s">
        <v>431</v>
      </c>
      <c r="G103" s="232"/>
      <c r="H103" s="231" t="s">
        <v>50</v>
      </c>
      <c r="I103" s="231" t="s">
        <v>53</v>
      </c>
      <c r="J103" s="231" t="s">
        <v>432</v>
      </c>
      <c r="K103" s="230"/>
    </row>
    <row r="104" spans="2:11" ht="17.25" customHeight="1">
      <c r="B104" s="229"/>
      <c r="C104" s="233" t="s">
        <v>433</v>
      </c>
      <c r="D104" s="233"/>
      <c r="E104" s="233"/>
      <c r="F104" s="234" t="s">
        <v>434</v>
      </c>
      <c r="G104" s="235"/>
      <c r="H104" s="233"/>
      <c r="I104" s="233"/>
      <c r="J104" s="233" t="s">
        <v>435</v>
      </c>
      <c r="K104" s="230"/>
    </row>
    <row r="105" spans="2:11" ht="5.25" customHeight="1">
      <c r="B105" s="229"/>
      <c r="C105" s="231"/>
      <c r="D105" s="231"/>
      <c r="E105" s="231"/>
      <c r="F105" s="231"/>
      <c r="G105" s="247"/>
      <c r="H105" s="231"/>
      <c r="I105" s="231"/>
      <c r="J105" s="231"/>
      <c r="K105" s="230"/>
    </row>
    <row r="106" spans="2:11" ht="15" customHeight="1">
      <c r="B106" s="229"/>
      <c r="C106" s="218" t="s">
        <v>49</v>
      </c>
      <c r="D106" s="236"/>
      <c r="E106" s="236"/>
      <c r="F106" s="238" t="s">
        <v>436</v>
      </c>
      <c r="G106" s="247"/>
      <c r="H106" s="218" t="s">
        <v>476</v>
      </c>
      <c r="I106" s="218" t="s">
        <v>438</v>
      </c>
      <c r="J106" s="218">
        <v>20</v>
      </c>
      <c r="K106" s="230"/>
    </row>
    <row r="107" spans="2:11" ht="15" customHeight="1">
      <c r="B107" s="229"/>
      <c r="C107" s="218" t="s">
        <v>439</v>
      </c>
      <c r="D107" s="218"/>
      <c r="E107" s="218"/>
      <c r="F107" s="238" t="s">
        <v>436</v>
      </c>
      <c r="G107" s="218"/>
      <c r="H107" s="218" t="s">
        <v>476</v>
      </c>
      <c r="I107" s="218" t="s">
        <v>438</v>
      </c>
      <c r="J107" s="218">
        <v>120</v>
      </c>
      <c r="K107" s="230"/>
    </row>
    <row r="108" spans="2:11" ht="15" customHeight="1">
      <c r="B108" s="239"/>
      <c r="C108" s="218" t="s">
        <v>441</v>
      </c>
      <c r="D108" s="218"/>
      <c r="E108" s="218"/>
      <c r="F108" s="238" t="s">
        <v>442</v>
      </c>
      <c r="G108" s="218"/>
      <c r="H108" s="218" t="s">
        <v>476</v>
      </c>
      <c r="I108" s="218" t="s">
        <v>438</v>
      </c>
      <c r="J108" s="218">
        <v>50</v>
      </c>
      <c r="K108" s="230"/>
    </row>
    <row r="109" spans="2:11" ht="15" customHeight="1">
      <c r="B109" s="239"/>
      <c r="C109" s="218" t="s">
        <v>444</v>
      </c>
      <c r="D109" s="218"/>
      <c r="E109" s="218"/>
      <c r="F109" s="238" t="s">
        <v>436</v>
      </c>
      <c r="G109" s="218"/>
      <c r="H109" s="218" t="s">
        <v>476</v>
      </c>
      <c r="I109" s="218" t="s">
        <v>446</v>
      </c>
      <c r="J109" s="218"/>
      <c r="K109" s="230"/>
    </row>
    <row r="110" spans="2:11" ht="15" customHeight="1">
      <c r="B110" s="239"/>
      <c r="C110" s="218" t="s">
        <v>455</v>
      </c>
      <c r="D110" s="218"/>
      <c r="E110" s="218"/>
      <c r="F110" s="238" t="s">
        <v>442</v>
      </c>
      <c r="G110" s="218"/>
      <c r="H110" s="218" t="s">
        <v>476</v>
      </c>
      <c r="I110" s="218" t="s">
        <v>438</v>
      </c>
      <c r="J110" s="218">
        <v>50</v>
      </c>
      <c r="K110" s="230"/>
    </row>
    <row r="111" spans="2:11" ht="15" customHeight="1">
      <c r="B111" s="239"/>
      <c r="C111" s="218" t="s">
        <v>463</v>
      </c>
      <c r="D111" s="218"/>
      <c r="E111" s="218"/>
      <c r="F111" s="238" t="s">
        <v>442</v>
      </c>
      <c r="G111" s="218"/>
      <c r="H111" s="218" t="s">
        <v>476</v>
      </c>
      <c r="I111" s="218" t="s">
        <v>438</v>
      </c>
      <c r="J111" s="218">
        <v>50</v>
      </c>
      <c r="K111" s="230"/>
    </row>
    <row r="112" spans="2:11" ht="15" customHeight="1">
      <c r="B112" s="239"/>
      <c r="C112" s="218" t="s">
        <v>461</v>
      </c>
      <c r="D112" s="218"/>
      <c r="E112" s="218"/>
      <c r="F112" s="238" t="s">
        <v>442</v>
      </c>
      <c r="G112" s="218"/>
      <c r="H112" s="218" t="s">
        <v>476</v>
      </c>
      <c r="I112" s="218" t="s">
        <v>438</v>
      </c>
      <c r="J112" s="218">
        <v>50</v>
      </c>
      <c r="K112" s="230"/>
    </row>
    <row r="113" spans="2:11" ht="15" customHeight="1">
      <c r="B113" s="239"/>
      <c r="C113" s="218" t="s">
        <v>49</v>
      </c>
      <c r="D113" s="218"/>
      <c r="E113" s="218"/>
      <c r="F113" s="238" t="s">
        <v>436</v>
      </c>
      <c r="G113" s="218"/>
      <c r="H113" s="218" t="s">
        <v>477</v>
      </c>
      <c r="I113" s="218" t="s">
        <v>438</v>
      </c>
      <c r="J113" s="218">
        <v>20</v>
      </c>
      <c r="K113" s="230"/>
    </row>
    <row r="114" spans="2:11" ht="15" customHeight="1">
      <c r="B114" s="239"/>
      <c r="C114" s="218" t="s">
        <v>478</v>
      </c>
      <c r="D114" s="218"/>
      <c r="E114" s="218"/>
      <c r="F114" s="238" t="s">
        <v>436</v>
      </c>
      <c r="G114" s="218"/>
      <c r="H114" s="218" t="s">
        <v>479</v>
      </c>
      <c r="I114" s="218" t="s">
        <v>438</v>
      </c>
      <c r="J114" s="218">
        <v>120</v>
      </c>
      <c r="K114" s="230"/>
    </row>
    <row r="115" spans="2:11" ht="15" customHeight="1">
      <c r="B115" s="239"/>
      <c r="C115" s="218" t="s">
        <v>34</v>
      </c>
      <c r="D115" s="218"/>
      <c r="E115" s="218"/>
      <c r="F115" s="238" t="s">
        <v>436</v>
      </c>
      <c r="G115" s="218"/>
      <c r="H115" s="218" t="s">
        <v>480</v>
      </c>
      <c r="I115" s="218" t="s">
        <v>471</v>
      </c>
      <c r="J115" s="218"/>
      <c r="K115" s="230"/>
    </row>
    <row r="116" spans="2:11" ht="15" customHeight="1">
      <c r="B116" s="239"/>
      <c r="C116" s="218" t="s">
        <v>44</v>
      </c>
      <c r="D116" s="218"/>
      <c r="E116" s="218"/>
      <c r="F116" s="238" t="s">
        <v>436</v>
      </c>
      <c r="G116" s="218"/>
      <c r="H116" s="218" t="s">
        <v>481</v>
      </c>
      <c r="I116" s="218" t="s">
        <v>471</v>
      </c>
      <c r="J116" s="218"/>
      <c r="K116" s="230"/>
    </row>
    <row r="117" spans="2:11" ht="15" customHeight="1">
      <c r="B117" s="239"/>
      <c r="C117" s="218" t="s">
        <v>53</v>
      </c>
      <c r="D117" s="218"/>
      <c r="E117" s="218"/>
      <c r="F117" s="238" t="s">
        <v>436</v>
      </c>
      <c r="G117" s="218"/>
      <c r="H117" s="218" t="s">
        <v>482</v>
      </c>
      <c r="I117" s="218" t="s">
        <v>483</v>
      </c>
      <c r="J117" s="218"/>
      <c r="K117" s="230"/>
    </row>
    <row r="118" spans="2:11" ht="15" customHeight="1">
      <c r="B118" s="242"/>
      <c r="C118" s="248"/>
      <c r="D118" s="248"/>
      <c r="E118" s="248"/>
      <c r="F118" s="248"/>
      <c r="G118" s="248"/>
      <c r="H118" s="248"/>
      <c r="I118" s="248"/>
      <c r="J118" s="248"/>
      <c r="K118" s="244"/>
    </row>
    <row r="119" spans="2:11" ht="18.75" customHeight="1">
      <c r="B119" s="249"/>
      <c r="C119" s="215"/>
      <c r="D119" s="215"/>
      <c r="E119" s="215"/>
      <c r="F119" s="250"/>
      <c r="G119" s="215"/>
      <c r="H119" s="215"/>
      <c r="I119" s="215"/>
      <c r="J119" s="215"/>
      <c r="K119" s="249"/>
    </row>
    <row r="120" spans="2:11" ht="18.75" customHeight="1">
      <c r="B120" s="225"/>
      <c r="C120" s="225"/>
      <c r="D120" s="225"/>
      <c r="E120" s="225"/>
      <c r="F120" s="225"/>
      <c r="G120" s="225"/>
      <c r="H120" s="225"/>
      <c r="I120" s="225"/>
      <c r="J120" s="225"/>
      <c r="K120" s="225"/>
    </row>
    <row r="121" spans="2:11" ht="7.5" customHeight="1">
      <c r="B121" s="251"/>
      <c r="C121" s="252"/>
      <c r="D121" s="252"/>
      <c r="E121" s="252"/>
      <c r="F121" s="252"/>
      <c r="G121" s="252"/>
      <c r="H121" s="252"/>
      <c r="I121" s="252"/>
      <c r="J121" s="252"/>
      <c r="K121" s="253"/>
    </row>
    <row r="122" spans="2:11" ht="45" customHeight="1">
      <c r="B122" s="254"/>
      <c r="C122" s="331" t="s">
        <v>484</v>
      </c>
      <c r="D122" s="331"/>
      <c r="E122" s="331"/>
      <c r="F122" s="331"/>
      <c r="G122" s="331"/>
      <c r="H122" s="331"/>
      <c r="I122" s="331"/>
      <c r="J122" s="331"/>
      <c r="K122" s="255"/>
    </row>
    <row r="123" spans="2:11" ht="17.25" customHeight="1">
      <c r="B123" s="256"/>
      <c r="C123" s="231" t="s">
        <v>430</v>
      </c>
      <c r="D123" s="231"/>
      <c r="E123" s="231"/>
      <c r="F123" s="231" t="s">
        <v>431</v>
      </c>
      <c r="G123" s="232"/>
      <c r="H123" s="231" t="s">
        <v>50</v>
      </c>
      <c r="I123" s="231" t="s">
        <v>53</v>
      </c>
      <c r="J123" s="231" t="s">
        <v>432</v>
      </c>
      <c r="K123" s="257"/>
    </row>
    <row r="124" spans="2:11" ht="17.25" customHeight="1">
      <c r="B124" s="256"/>
      <c r="C124" s="233" t="s">
        <v>433</v>
      </c>
      <c r="D124" s="233"/>
      <c r="E124" s="233"/>
      <c r="F124" s="234" t="s">
        <v>434</v>
      </c>
      <c r="G124" s="235"/>
      <c r="H124" s="233"/>
      <c r="I124" s="233"/>
      <c r="J124" s="233" t="s">
        <v>435</v>
      </c>
      <c r="K124" s="257"/>
    </row>
    <row r="125" spans="2:11" ht="5.25" customHeight="1">
      <c r="B125" s="258"/>
      <c r="C125" s="236"/>
      <c r="D125" s="236"/>
      <c r="E125" s="236"/>
      <c r="F125" s="236"/>
      <c r="G125" s="218"/>
      <c r="H125" s="236"/>
      <c r="I125" s="236"/>
      <c r="J125" s="236"/>
      <c r="K125" s="259"/>
    </row>
    <row r="126" spans="2:11" ht="15" customHeight="1">
      <c r="B126" s="258"/>
      <c r="C126" s="218" t="s">
        <v>439</v>
      </c>
      <c r="D126" s="236"/>
      <c r="E126" s="236"/>
      <c r="F126" s="238" t="s">
        <v>436</v>
      </c>
      <c r="G126" s="218"/>
      <c r="H126" s="218" t="s">
        <v>476</v>
      </c>
      <c r="I126" s="218" t="s">
        <v>438</v>
      </c>
      <c r="J126" s="218">
        <v>120</v>
      </c>
      <c r="K126" s="260"/>
    </row>
    <row r="127" spans="2:11" ht="15" customHeight="1">
      <c r="B127" s="258"/>
      <c r="C127" s="218" t="s">
        <v>485</v>
      </c>
      <c r="D127" s="218"/>
      <c r="E127" s="218"/>
      <c r="F127" s="238" t="s">
        <v>436</v>
      </c>
      <c r="G127" s="218"/>
      <c r="H127" s="218" t="s">
        <v>486</v>
      </c>
      <c r="I127" s="218" t="s">
        <v>438</v>
      </c>
      <c r="J127" s="218" t="s">
        <v>487</v>
      </c>
      <c r="K127" s="260"/>
    </row>
    <row r="128" spans="2:11" ht="15" customHeight="1">
      <c r="B128" s="258"/>
      <c r="C128" s="218" t="s">
        <v>384</v>
      </c>
      <c r="D128" s="218"/>
      <c r="E128" s="218"/>
      <c r="F128" s="238" t="s">
        <v>436</v>
      </c>
      <c r="G128" s="218"/>
      <c r="H128" s="218" t="s">
        <v>488</v>
      </c>
      <c r="I128" s="218" t="s">
        <v>438</v>
      </c>
      <c r="J128" s="218" t="s">
        <v>487</v>
      </c>
      <c r="K128" s="260"/>
    </row>
    <row r="129" spans="2:11" ht="15" customHeight="1">
      <c r="B129" s="258"/>
      <c r="C129" s="218" t="s">
        <v>447</v>
      </c>
      <c r="D129" s="218"/>
      <c r="E129" s="218"/>
      <c r="F129" s="238" t="s">
        <v>442</v>
      </c>
      <c r="G129" s="218"/>
      <c r="H129" s="218" t="s">
        <v>448</v>
      </c>
      <c r="I129" s="218" t="s">
        <v>438</v>
      </c>
      <c r="J129" s="218">
        <v>15</v>
      </c>
      <c r="K129" s="260"/>
    </row>
    <row r="130" spans="2:11" ht="15" customHeight="1">
      <c r="B130" s="258"/>
      <c r="C130" s="240" t="s">
        <v>449</v>
      </c>
      <c r="D130" s="240"/>
      <c r="E130" s="240"/>
      <c r="F130" s="241" t="s">
        <v>442</v>
      </c>
      <c r="G130" s="240"/>
      <c r="H130" s="240" t="s">
        <v>450</v>
      </c>
      <c r="I130" s="240" t="s">
        <v>438</v>
      </c>
      <c r="J130" s="240">
        <v>15</v>
      </c>
      <c r="K130" s="260"/>
    </row>
    <row r="131" spans="2:11" ht="15" customHeight="1">
      <c r="B131" s="258"/>
      <c r="C131" s="240" t="s">
        <v>451</v>
      </c>
      <c r="D131" s="240"/>
      <c r="E131" s="240"/>
      <c r="F131" s="241" t="s">
        <v>442</v>
      </c>
      <c r="G131" s="240"/>
      <c r="H131" s="240" t="s">
        <v>452</v>
      </c>
      <c r="I131" s="240" t="s">
        <v>438</v>
      </c>
      <c r="J131" s="240">
        <v>20</v>
      </c>
      <c r="K131" s="260"/>
    </row>
    <row r="132" spans="2:11" ht="15" customHeight="1">
      <c r="B132" s="258"/>
      <c r="C132" s="240" t="s">
        <v>453</v>
      </c>
      <c r="D132" s="240"/>
      <c r="E132" s="240"/>
      <c r="F132" s="241" t="s">
        <v>442</v>
      </c>
      <c r="G132" s="240"/>
      <c r="H132" s="240" t="s">
        <v>454</v>
      </c>
      <c r="I132" s="240" t="s">
        <v>438</v>
      </c>
      <c r="J132" s="240">
        <v>20</v>
      </c>
      <c r="K132" s="260"/>
    </row>
    <row r="133" spans="2:11" ht="15" customHeight="1">
      <c r="B133" s="258"/>
      <c r="C133" s="218" t="s">
        <v>441</v>
      </c>
      <c r="D133" s="218"/>
      <c r="E133" s="218"/>
      <c r="F133" s="238" t="s">
        <v>442</v>
      </c>
      <c r="G133" s="218"/>
      <c r="H133" s="218" t="s">
        <v>476</v>
      </c>
      <c r="I133" s="218" t="s">
        <v>438</v>
      </c>
      <c r="J133" s="218">
        <v>50</v>
      </c>
      <c r="K133" s="260"/>
    </row>
    <row r="134" spans="2:11" ht="15" customHeight="1">
      <c r="B134" s="258"/>
      <c r="C134" s="218" t="s">
        <v>455</v>
      </c>
      <c r="D134" s="218"/>
      <c r="E134" s="218"/>
      <c r="F134" s="238" t="s">
        <v>442</v>
      </c>
      <c r="G134" s="218"/>
      <c r="H134" s="218" t="s">
        <v>476</v>
      </c>
      <c r="I134" s="218" t="s">
        <v>438</v>
      </c>
      <c r="J134" s="218">
        <v>50</v>
      </c>
      <c r="K134" s="260"/>
    </row>
    <row r="135" spans="2:11" ht="15" customHeight="1">
      <c r="B135" s="258"/>
      <c r="C135" s="218" t="s">
        <v>461</v>
      </c>
      <c r="D135" s="218"/>
      <c r="E135" s="218"/>
      <c r="F135" s="238" t="s">
        <v>442</v>
      </c>
      <c r="G135" s="218"/>
      <c r="H135" s="218" t="s">
        <v>476</v>
      </c>
      <c r="I135" s="218" t="s">
        <v>438</v>
      </c>
      <c r="J135" s="218">
        <v>50</v>
      </c>
      <c r="K135" s="260"/>
    </row>
    <row r="136" spans="2:11" ht="15" customHeight="1">
      <c r="B136" s="258"/>
      <c r="C136" s="218" t="s">
        <v>463</v>
      </c>
      <c r="D136" s="218"/>
      <c r="E136" s="218"/>
      <c r="F136" s="238" t="s">
        <v>442</v>
      </c>
      <c r="G136" s="218"/>
      <c r="H136" s="218" t="s">
        <v>476</v>
      </c>
      <c r="I136" s="218" t="s">
        <v>438</v>
      </c>
      <c r="J136" s="218">
        <v>50</v>
      </c>
      <c r="K136" s="260"/>
    </row>
    <row r="137" spans="2:11" ht="15" customHeight="1">
      <c r="B137" s="258"/>
      <c r="C137" s="218" t="s">
        <v>464</v>
      </c>
      <c r="D137" s="218"/>
      <c r="E137" s="218"/>
      <c r="F137" s="238" t="s">
        <v>442</v>
      </c>
      <c r="G137" s="218"/>
      <c r="H137" s="218" t="s">
        <v>489</v>
      </c>
      <c r="I137" s="218" t="s">
        <v>438</v>
      </c>
      <c r="J137" s="218">
        <v>255</v>
      </c>
      <c r="K137" s="260"/>
    </row>
    <row r="138" spans="2:11" ht="15" customHeight="1">
      <c r="B138" s="258"/>
      <c r="C138" s="218" t="s">
        <v>466</v>
      </c>
      <c r="D138" s="218"/>
      <c r="E138" s="218"/>
      <c r="F138" s="238" t="s">
        <v>436</v>
      </c>
      <c r="G138" s="218"/>
      <c r="H138" s="218" t="s">
        <v>490</v>
      </c>
      <c r="I138" s="218" t="s">
        <v>468</v>
      </c>
      <c r="J138" s="218"/>
      <c r="K138" s="260"/>
    </row>
    <row r="139" spans="2:11" ht="15" customHeight="1">
      <c r="B139" s="258"/>
      <c r="C139" s="218" t="s">
        <v>469</v>
      </c>
      <c r="D139" s="218"/>
      <c r="E139" s="218"/>
      <c r="F139" s="238" t="s">
        <v>436</v>
      </c>
      <c r="G139" s="218"/>
      <c r="H139" s="218" t="s">
        <v>491</v>
      </c>
      <c r="I139" s="218" t="s">
        <v>471</v>
      </c>
      <c r="J139" s="218"/>
      <c r="K139" s="260"/>
    </row>
    <row r="140" spans="2:11" ht="15" customHeight="1">
      <c r="B140" s="258"/>
      <c r="C140" s="218" t="s">
        <v>472</v>
      </c>
      <c r="D140" s="218"/>
      <c r="E140" s="218"/>
      <c r="F140" s="238" t="s">
        <v>436</v>
      </c>
      <c r="G140" s="218"/>
      <c r="H140" s="218" t="s">
        <v>472</v>
      </c>
      <c r="I140" s="218" t="s">
        <v>471</v>
      </c>
      <c r="J140" s="218"/>
      <c r="K140" s="260"/>
    </row>
    <row r="141" spans="2:11" ht="15" customHeight="1">
      <c r="B141" s="258"/>
      <c r="C141" s="218" t="s">
        <v>34</v>
      </c>
      <c r="D141" s="218"/>
      <c r="E141" s="218"/>
      <c r="F141" s="238" t="s">
        <v>436</v>
      </c>
      <c r="G141" s="218"/>
      <c r="H141" s="218" t="s">
        <v>492</v>
      </c>
      <c r="I141" s="218" t="s">
        <v>471</v>
      </c>
      <c r="J141" s="218"/>
      <c r="K141" s="260"/>
    </row>
    <row r="142" spans="2:11" ht="15" customHeight="1">
      <c r="B142" s="258"/>
      <c r="C142" s="218" t="s">
        <v>493</v>
      </c>
      <c r="D142" s="218"/>
      <c r="E142" s="218"/>
      <c r="F142" s="238" t="s">
        <v>436</v>
      </c>
      <c r="G142" s="218"/>
      <c r="H142" s="218" t="s">
        <v>494</v>
      </c>
      <c r="I142" s="218" t="s">
        <v>471</v>
      </c>
      <c r="J142" s="218"/>
      <c r="K142" s="260"/>
    </row>
    <row r="143" spans="2:11" ht="15" customHeight="1">
      <c r="B143" s="261"/>
      <c r="C143" s="262"/>
      <c r="D143" s="262"/>
      <c r="E143" s="262"/>
      <c r="F143" s="262"/>
      <c r="G143" s="262"/>
      <c r="H143" s="262"/>
      <c r="I143" s="262"/>
      <c r="J143" s="262"/>
      <c r="K143" s="263"/>
    </row>
    <row r="144" spans="2:11" ht="18.75" customHeight="1">
      <c r="B144" s="215"/>
      <c r="C144" s="215"/>
      <c r="D144" s="215"/>
      <c r="E144" s="215"/>
      <c r="F144" s="250"/>
      <c r="G144" s="215"/>
      <c r="H144" s="215"/>
      <c r="I144" s="215"/>
      <c r="J144" s="215"/>
      <c r="K144" s="215"/>
    </row>
    <row r="145" spans="2:11" ht="18.75" customHeight="1">
      <c r="B145" s="225"/>
      <c r="C145" s="225"/>
      <c r="D145" s="225"/>
      <c r="E145" s="225"/>
      <c r="F145" s="225"/>
      <c r="G145" s="225"/>
      <c r="H145" s="225"/>
      <c r="I145" s="225"/>
      <c r="J145" s="225"/>
      <c r="K145" s="225"/>
    </row>
    <row r="146" spans="2:11" ht="7.5" customHeight="1">
      <c r="B146" s="226"/>
      <c r="C146" s="227"/>
      <c r="D146" s="227"/>
      <c r="E146" s="227"/>
      <c r="F146" s="227"/>
      <c r="G146" s="227"/>
      <c r="H146" s="227"/>
      <c r="I146" s="227"/>
      <c r="J146" s="227"/>
      <c r="K146" s="228"/>
    </row>
    <row r="147" spans="2:11" ht="45" customHeight="1">
      <c r="B147" s="229"/>
      <c r="C147" s="333" t="s">
        <v>495</v>
      </c>
      <c r="D147" s="333"/>
      <c r="E147" s="333"/>
      <c r="F147" s="333"/>
      <c r="G147" s="333"/>
      <c r="H147" s="333"/>
      <c r="I147" s="333"/>
      <c r="J147" s="333"/>
      <c r="K147" s="230"/>
    </row>
    <row r="148" spans="2:11" ht="17.25" customHeight="1">
      <c r="B148" s="229"/>
      <c r="C148" s="231" t="s">
        <v>430</v>
      </c>
      <c r="D148" s="231"/>
      <c r="E148" s="231"/>
      <c r="F148" s="231" t="s">
        <v>431</v>
      </c>
      <c r="G148" s="232"/>
      <c r="H148" s="231" t="s">
        <v>50</v>
      </c>
      <c r="I148" s="231" t="s">
        <v>53</v>
      </c>
      <c r="J148" s="231" t="s">
        <v>432</v>
      </c>
      <c r="K148" s="230"/>
    </row>
    <row r="149" spans="2:11" ht="17.25" customHeight="1">
      <c r="B149" s="229"/>
      <c r="C149" s="233" t="s">
        <v>433</v>
      </c>
      <c r="D149" s="233"/>
      <c r="E149" s="233"/>
      <c r="F149" s="234" t="s">
        <v>434</v>
      </c>
      <c r="G149" s="235"/>
      <c r="H149" s="233"/>
      <c r="I149" s="233"/>
      <c r="J149" s="233" t="s">
        <v>435</v>
      </c>
      <c r="K149" s="230"/>
    </row>
    <row r="150" spans="2:11" ht="5.25" customHeight="1">
      <c r="B150" s="239"/>
      <c r="C150" s="236"/>
      <c r="D150" s="236"/>
      <c r="E150" s="236"/>
      <c r="F150" s="236"/>
      <c r="G150" s="237"/>
      <c r="H150" s="236"/>
      <c r="I150" s="236"/>
      <c r="J150" s="236"/>
      <c r="K150" s="260"/>
    </row>
    <row r="151" spans="2:11" ht="15" customHeight="1">
      <c r="B151" s="239"/>
      <c r="C151" s="264" t="s">
        <v>439</v>
      </c>
      <c r="D151" s="218"/>
      <c r="E151" s="218"/>
      <c r="F151" s="265" t="s">
        <v>436</v>
      </c>
      <c r="G151" s="218"/>
      <c r="H151" s="264" t="s">
        <v>476</v>
      </c>
      <c r="I151" s="264" t="s">
        <v>438</v>
      </c>
      <c r="J151" s="264">
        <v>120</v>
      </c>
      <c r="K151" s="260"/>
    </row>
    <row r="152" spans="2:11" ht="15" customHeight="1">
      <c r="B152" s="239"/>
      <c r="C152" s="264" t="s">
        <v>485</v>
      </c>
      <c r="D152" s="218"/>
      <c r="E152" s="218"/>
      <c r="F152" s="265" t="s">
        <v>436</v>
      </c>
      <c r="G152" s="218"/>
      <c r="H152" s="264" t="s">
        <v>496</v>
      </c>
      <c r="I152" s="264" t="s">
        <v>438</v>
      </c>
      <c r="J152" s="264" t="s">
        <v>487</v>
      </c>
      <c r="K152" s="260"/>
    </row>
    <row r="153" spans="2:11" ht="15" customHeight="1">
      <c r="B153" s="239"/>
      <c r="C153" s="264" t="s">
        <v>384</v>
      </c>
      <c r="D153" s="218"/>
      <c r="E153" s="218"/>
      <c r="F153" s="265" t="s">
        <v>436</v>
      </c>
      <c r="G153" s="218"/>
      <c r="H153" s="264" t="s">
        <v>497</v>
      </c>
      <c r="I153" s="264" t="s">
        <v>438</v>
      </c>
      <c r="J153" s="264" t="s">
        <v>487</v>
      </c>
      <c r="K153" s="260"/>
    </row>
    <row r="154" spans="2:11" ht="15" customHeight="1">
      <c r="B154" s="239"/>
      <c r="C154" s="264" t="s">
        <v>441</v>
      </c>
      <c r="D154" s="218"/>
      <c r="E154" s="218"/>
      <c r="F154" s="265" t="s">
        <v>442</v>
      </c>
      <c r="G154" s="218"/>
      <c r="H154" s="264" t="s">
        <v>476</v>
      </c>
      <c r="I154" s="264" t="s">
        <v>438</v>
      </c>
      <c r="J154" s="264">
        <v>50</v>
      </c>
      <c r="K154" s="260"/>
    </row>
    <row r="155" spans="2:11" ht="15" customHeight="1">
      <c r="B155" s="239"/>
      <c r="C155" s="264" t="s">
        <v>444</v>
      </c>
      <c r="D155" s="218"/>
      <c r="E155" s="218"/>
      <c r="F155" s="265" t="s">
        <v>436</v>
      </c>
      <c r="G155" s="218"/>
      <c r="H155" s="264" t="s">
        <v>476</v>
      </c>
      <c r="I155" s="264" t="s">
        <v>446</v>
      </c>
      <c r="J155" s="264"/>
      <c r="K155" s="260"/>
    </row>
    <row r="156" spans="2:11" ht="15" customHeight="1">
      <c r="B156" s="239"/>
      <c r="C156" s="264" t="s">
        <v>455</v>
      </c>
      <c r="D156" s="218"/>
      <c r="E156" s="218"/>
      <c r="F156" s="265" t="s">
        <v>442</v>
      </c>
      <c r="G156" s="218"/>
      <c r="H156" s="264" t="s">
        <v>476</v>
      </c>
      <c r="I156" s="264" t="s">
        <v>438</v>
      </c>
      <c r="J156" s="264">
        <v>50</v>
      </c>
      <c r="K156" s="260"/>
    </row>
    <row r="157" spans="2:11" ht="15" customHeight="1">
      <c r="B157" s="239"/>
      <c r="C157" s="264" t="s">
        <v>463</v>
      </c>
      <c r="D157" s="218"/>
      <c r="E157" s="218"/>
      <c r="F157" s="265" t="s">
        <v>442</v>
      </c>
      <c r="G157" s="218"/>
      <c r="H157" s="264" t="s">
        <v>476</v>
      </c>
      <c r="I157" s="264" t="s">
        <v>438</v>
      </c>
      <c r="J157" s="264">
        <v>50</v>
      </c>
      <c r="K157" s="260"/>
    </row>
    <row r="158" spans="2:11" ht="15" customHeight="1">
      <c r="B158" s="239"/>
      <c r="C158" s="264" t="s">
        <v>461</v>
      </c>
      <c r="D158" s="218"/>
      <c r="E158" s="218"/>
      <c r="F158" s="265" t="s">
        <v>442</v>
      </c>
      <c r="G158" s="218"/>
      <c r="H158" s="264" t="s">
        <v>476</v>
      </c>
      <c r="I158" s="264" t="s">
        <v>438</v>
      </c>
      <c r="J158" s="264">
        <v>50</v>
      </c>
      <c r="K158" s="260"/>
    </row>
    <row r="159" spans="2:11" ht="15" customHeight="1">
      <c r="B159" s="239"/>
      <c r="C159" s="264" t="s">
        <v>77</v>
      </c>
      <c r="D159" s="218"/>
      <c r="E159" s="218"/>
      <c r="F159" s="265" t="s">
        <v>436</v>
      </c>
      <c r="G159" s="218"/>
      <c r="H159" s="264" t="s">
        <v>498</v>
      </c>
      <c r="I159" s="264" t="s">
        <v>438</v>
      </c>
      <c r="J159" s="264" t="s">
        <v>499</v>
      </c>
      <c r="K159" s="260"/>
    </row>
    <row r="160" spans="2:11" ht="15" customHeight="1">
      <c r="B160" s="239"/>
      <c r="C160" s="264" t="s">
        <v>500</v>
      </c>
      <c r="D160" s="218"/>
      <c r="E160" s="218"/>
      <c r="F160" s="265" t="s">
        <v>436</v>
      </c>
      <c r="G160" s="218"/>
      <c r="H160" s="264" t="s">
        <v>501</v>
      </c>
      <c r="I160" s="264" t="s">
        <v>471</v>
      </c>
      <c r="J160" s="264"/>
      <c r="K160" s="260"/>
    </row>
    <row r="161" spans="2:11" ht="15" customHeight="1">
      <c r="B161" s="266"/>
      <c r="C161" s="248"/>
      <c r="D161" s="248"/>
      <c r="E161" s="248"/>
      <c r="F161" s="248"/>
      <c r="G161" s="248"/>
      <c r="H161" s="248"/>
      <c r="I161" s="248"/>
      <c r="J161" s="248"/>
      <c r="K161" s="267"/>
    </row>
    <row r="162" spans="2:11" ht="18.75" customHeight="1">
      <c r="B162" s="215"/>
      <c r="C162" s="218"/>
      <c r="D162" s="218"/>
      <c r="E162" s="218"/>
      <c r="F162" s="238"/>
      <c r="G162" s="218"/>
      <c r="H162" s="218"/>
      <c r="I162" s="218"/>
      <c r="J162" s="218"/>
      <c r="K162" s="215"/>
    </row>
    <row r="163" spans="2:11" ht="18.75" customHeight="1">
      <c r="B163" s="225"/>
      <c r="C163" s="225"/>
      <c r="D163" s="225"/>
      <c r="E163" s="225"/>
      <c r="F163" s="225"/>
      <c r="G163" s="225"/>
      <c r="H163" s="225"/>
      <c r="I163" s="225"/>
      <c r="J163" s="225"/>
      <c r="K163" s="225"/>
    </row>
    <row r="164" spans="2:11" ht="7.5" customHeight="1">
      <c r="B164" s="207"/>
      <c r="C164" s="208"/>
      <c r="D164" s="208"/>
      <c r="E164" s="208"/>
      <c r="F164" s="208"/>
      <c r="G164" s="208"/>
      <c r="H164" s="208"/>
      <c r="I164" s="208"/>
      <c r="J164" s="208"/>
      <c r="K164" s="209"/>
    </row>
    <row r="165" spans="2:11" ht="45" customHeight="1">
      <c r="B165" s="210"/>
      <c r="C165" s="331" t="s">
        <v>502</v>
      </c>
      <c r="D165" s="331"/>
      <c r="E165" s="331"/>
      <c r="F165" s="331"/>
      <c r="G165" s="331"/>
      <c r="H165" s="331"/>
      <c r="I165" s="331"/>
      <c r="J165" s="331"/>
      <c r="K165" s="211"/>
    </row>
    <row r="166" spans="2:11" ht="17.25" customHeight="1">
      <c r="B166" s="210"/>
      <c r="C166" s="231" t="s">
        <v>430</v>
      </c>
      <c r="D166" s="231"/>
      <c r="E166" s="231"/>
      <c r="F166" s="231" t="s">
        <v>431</v>
      </c>
      <c r="G166" s="268"/>
      <c r="H166" s="269" t="s">
        <v>50</v>
      </c>
      <c r="I166" s="269" t="s">
        <v>53</v>
      </c>
      <c r="J166" s="231" t="s">
        <v>432</v>
      </c>
      <c r="K166" s="211"/>
    </row>
    <row r="167" spans="2:11" ht="17.25" customHeight="1">
      <c r="B167" s="212"/>
      <c r="C167" s="233" t="s">
        <v>433</v>
      </c>
      <c r="D167" s="233"/>
      <c r="E167" s="233"/>
      <c r="F167" s="234" t="s">
        <v>434</v>
      </c>
      <c r="G167" s="270"/>
      <c r="H167" s="271"/>
      <c r="I167" s="271"/>
      <c r="J167" s="233" t="s">
        <v>435</v>
      </c>
      <c r="K167" s="213"/>
    </row>
    <row r="168" spans="2:11" ht="5.25" customHeight="1">
      <c r="B168" s="239"/>
      <c r="C168" s="236"/>
      <c r="D168" s="236"/>
      <c r="E168" s="236"/>
      <c r="F168" s="236"/>
      <c r="G168" s="237"/>
      <c r="H168" s="236"/>
      <c r="I168" s="236"/>
      <c r="J168" s="236"/>
      <c r="K168" s="260"/>
    </row>
    <row r="169" spans="2:11" ht="15" customHeight="1">
      <c r="B169" s="239"/>
      <c r="C169" s="218" t="s">
        <v>439</v>
      </c>
      <c r="D169" s="218"/>
      <c r="E169" s="218"/>
      <c r="F169" s="238" t="s">
        <v>436</v>
      </c>
      <c r="G169" s="218"/>
      <c r="H169" s="218" t="s">
        <v>476</v>
      </c>
      <c r="I169" s="218" t="s">
        <v>438</v>
      </c>
      <c r="J169" s="218">
        <v>120</v>
      </c>
      <c r="K169" s="260"/>
    </row>
    <row r="170" spans="2:11" ht="15" customHeight="1">
      <c r="B170" s="239"/>
      <c r="C170" s="218" t="s">
        <v>485</v>
      </c>
      <c r="D170" s="218"/>
      <c r="E170" s="218"/>
      <c r="F170" s="238" t="s">
        <v>436</v>
      </c>
      <c r="G170" s="218"/>
      <c r="H170" s="218" t="s">
        <v>486</v>
      </c>
      <c r="I170" s="218" t="s">
        <v>438</v>
      </c>
      <c r="J170" s="218" t="s">
        <v>487</v>
      </c>
      <c r="K170" s="260"/>
    </row>
    <row r="171" spans="2:11" ht="15" customHeight="1">
      <c r="B171" s="239"/>
      <c r="C171" s="218" t="s">
        <v>384</v>
      </c>
      <c r="D171" s="218"/>
      <c r="E171" s="218"/>
      <c r="F171" s="238" t="s">
        <v>436</v>
      </c>
      <c r="G171" s="218"/>
      <c r="H171" s="218" t="s">
        <v>503</v>
      </c>
      <c r="I171" s="218" t="s">
        <v>438</v>
      </c>
      <c r="J171" s="218" t="s">
        <v>487</v>
      </c>
      <c r="K171" s="260"/>
    </row>
    <row r="172" spans="2:11" ht="15" customHeight="1">
      <c r="B172" s="239"/>
      <c r="C172" s="218" t="s">
        <v>441</v>
      </c>
      <c r="D172" s="218"/>
      <c r="E172" s="218"/>
      <c r="F172" s="238" t="s">
        <v>442</v>
      </c>
      <c r="G172" s="218"/>
      <c r="H172" s="218" t="s">
        <v>503</v>
      </c>
      <c r="I172" s="218" t="s">
        <v>438</v>
      </c>
      <c r="J172" s="218">
        <v>50</v>
      </c>
      <c r="K172" s="260"/>
    </row>
    <row r="173" spans="2:11" ht="15" customHeight="1">
      <c r="B173" s="239"/>
      <c r="C173" s="218" t="s">
        <v>444</v>
      </c>
      <c r="D173" s="218"/>
      <c r="E173" s="218"/>
      <c r="F173" s="238" t="s">
        <v>436</v>
      </c>
      <c r="G173" s="218"/>
      <c r="H173" s="218" t="s">
        <v>503</v>
      </c>
      <c r="I173" s="218" t="s">
        <v>446</v>
      </c>
      <c r="J173" s="218"/>
      <c r="K173" s="260"/>
    </row>
    <row r="174" spans="2:11" ht="15" customHeight="1">
      <c r="B174" s="239"/>
      <c r="C174" s="218" t="s">
        <v>455</v>
      </c>
      <c r="D174" s="218"/>
      <c r="E174" s="218"/>
      <c r="F174" s="238" t="s">
        <v>442</v>
      </c>
      <c r="G174" s="218"/>
      <c r="H174" s="218" t="s">
        <v>503</v>
      </c>
      <c r="I174" s="218" t="s">
        <v>438</v>
      </c>
      <c r="J174" s="218">
        <v>50</v>
      </c>
      <c r="K174" s="260"/>
    </row>
    <row r="175" spans="2:11" ht="15" customHeight="1">
      <c r="B175" s="239"/>
      <c r="C175" s="218" t="s">
        <v>463</v>
      </c>
      <c r="D175" s="218"/>
      <c r="E175" s="218"/>
      <c r="F175" s="238" t="s">
        <v>442</v>
      </c>
      <c r="G175" s="218"/>
      <c r="H175" s="218" t="s">
        <v>503</v>
      </c>
      <c r="I175" s="218" t="s">
        <v>438</v>
      </c>
      <c r="J175" s="218">
        <v>50</v>
      </c>
      <c r="K175" s="260"/>
    </row>
    <row r="176" spans="2:11" ht="15" customHeight="1">
      <c r="B176" s="239"/>
      <c r="C176" s="218" t="s">
        <v>461</v>
      </c>
      <c r="D176" s="218"/>
      <c r="E176" s="218"/>
      <c r="F176" s="238" t="s">
        <v>442</v>
      </c>
      <c r="G176" s="218"/>
      <c r="H176" s="218" t="s">
        <v>503</v>
      </c>
      <c r="I176" s="218" t="s">
        <v>438</v>
      </c>
      <c r="J176" s="218">
        <v>50</v>
      </c>
      <c r="K176" s="260"/>
    </row>
    <row r="177" spans="2:11" ht="15" customHeight="1">
      <c r="B177" s="239"/>
      <c r="C177" s="218" t="s">
        <v>97</v>
      </c>
      <c r="D177" s="218"/>
      <c r="E177" s="218"/>
      <c r="F177" s="238" t="s">
        <v>436</v>
      </c>
      <c r="G177" s="218"/>
      <c r="H177" s="218" t="s">
        <v>504</v>
      </c>
      <c r="I177" s="218" t="s">
        <v>505</v>
      </c>
      <c r="J177" s="218"/>
      <c r="K177" s="260"/>
    </row>
    <row r="178" spans="2:11" ht="15" customHeight="1">
      <c r="B178" s="239"/>
      <c r="C178" s="218" t="s">
        <v>53</v>
      </c>
      <c r="D178" s="218"/>
      <c r="E178" s="218"/>
      <c r="F178" s="238" t="s">
        <v>436</v>
      </c>
      <c r="G178" s="218"/>
      <c r="H178" s="218" t="s">
        <v>506</v>
      </c>
      <c r="I178" s="218" t="s">
        <v>507</v>
      </c>
      <c r="J178" s="218">
        <v>1</v>
      </c>
      <c r="K178" s="260"/>
    </row>
    <row r="179" spans="2:11" ht="15" customHeight="1">
      <c r="B179" s="239"/>
      <c r="C179" s="218" t="s">
        <v>49</v>
      </c>
      <c r="D179" s="218"/>
      <c r="E179" s="218"/>
      <c r="F179" s="238" t="s">
        <v>436</v>
      </c>
      <c r="G179" s="218"/>
      <c r="H179" s="218" t="s">
        <v>508</v>
      </c>
      <c r="I179" s="218" t="s">
        <v>438</v>
      </c>
      <c r="J179" s="218">
        <v>20</v>
      </c>
      <c r="K179" s="260"/>
    </row>
    <row r="180" spans="2:11" ht="15" customHeight="1">
      <c r="B180" s="239"/>
      <c r="C180" s="218" t="s">
        <v>50</v>
      </c>
      <c r="D180" s="218"/>
      <c r="E180" s="218"/>
      <c r="F180" s="238" t="s">
        <v>436</v>
      </c>
      <c r="G180" s="218"/>
      <c r="H180" s="218" t="s">
        <v>509</v>
      </c>
      <c r="I180" s="218" t="s">
        <v>438</v>
      </c>
      <c r="J180" s="218">
        <v>255</v>
      </c>
      <c r="K180" s="260"/>
    </row>
    <row r="181" spans="2:11" ht="15" customHeight="1">
      <c r="B181" s="239"/>
      <c r="C181" s="218" t="s">
        <v>98</v>
      </c>
      <c r="D181" s="218"/>
      <c r="E181" s="218"/>
      <c r="F181" s="238" t="s">
        <v>436</v>
      </c>
      <c r="G181" s="218"/>
      <c r="H181" s="218" t="s">
        <v>400</v>
      </c>
      <c r="I181" s="218" t="s">
        <v>438</v>
      </c>
      <c r="J181" s="218">
        <v>10</v>
      </c>
      <c r="K181" s="260"/>
    </row>
    <row r="182" spans="2:11" ht="15" customHeight="1">
      <c r="B182" s="239"/>
      <c r="C182" s="218" t="s">
        <v>99</v>
      </c>
      <c r="D182" s="218"/>
      <c r="E182" s="218"/>
      <c r="F182" s="238" t="s">
        <v>436</v>
      </c>
      <c r="G182" s="218"/>
      <c r="H182" s="218" t="s">
        <v>510</v>
      </c>
      <c r="I182" s="218" t="s">
        <v>471</v>
      </c>
      <c r="J182" s="218"/>
      <c r="K182" s="260"/>
    </row>
    <row r="183" spans="2:11" ht="15" customHeight="1">
      <c r="B183" s="239"/>
      <c r="C183" s="218" t="s">
        <v>511</v>
      </c>
      <c r="D183" s="218"/>
      <c r="E183" s="218"/>
      <c r="F183" s="238" t="s">
        <v>436</v>
      </c>
      <c r="G183" s="218"/>
      <c r="H183" s="218" t="s">
        <v>512</v>
      </c>
      <c r="I183" s="218" t="s">
        <v>471</v>
      </c>
      <c r="J183" s="218"/>
      <c r="K183" s="260"/>
    </row>
    <row r="184" spans="2:11" ht="15" customHeight="1">
      <c r="B184" s="239"/>
      <c r="C184" s="218" t="s">
        <v>500</v>
      </c>
      <c r="D184" s="218"/>
      <c r="E184" s="218"/>
      <c r="F184" s="238" t="s">
        <v>436</v>
      </c>
      <c r="G184" s="218"/>
      <c r="H184" s="218" t="s">
        <v>513</v>
      </c>
      <c r="I184" s="218" t="s">
        <v>471</v>
      </c>
      <c r="J184" s="218"/>
      <c r="K184" s="260"/>
    </row>
    <row r="185" spans="2:11" ht="15" customHeight="1">
      <c r="B185" s="239"/>
      <c r="C185" s="218" t="s">
        <v>101</v>
      </c>
      <c r="D185" s="218"/>
      <c r="E185" s="218"/>
      <c r="F185" s="238" t="s">
        <v>442</v>
      </c>
      <c r="G185" s="218"/>
      <c r="H185" s="218" t="s">
        <v>514</v>
      </c>
      <c r="I185" s="218" t="s">
        <v>438</v>
      </c>
      <c r="J185" s="218">
        <v>50</v>
      </c>
      <c r="K185" s="260"/>
    </row>
    <row r="186" spans="2:11" ht="15" customHeight="1">
      <c r="B186" s="239"/>
      <c r="C186" s="218" t="s">
        <v>515</v>
      </c>
      <c r="D186" s="218"/>
      <c r="E186" s="218"/>
      <c r="F186" s="238" t="s">
        <v>442</v>
      </c>
      <c r="G186" s="218"/>
      <c r="H186" s="218" t="s">
        <v>516</v>
      </c>
      <c r="I186" s="218" t="s">
        <v>517</v>
      </c>
      <c r="J186" s="218"/>
      <c r="K186" s="260"/>
    </row>
    <row r="187" spans="2:11" ht="15" customHeight="1">
      <c r="B187" s="239"/>
      <c r="C187" s="218" t="s">
        <v>518</v>
      </c>
      <c r="D187" s="218"/>
      <c r="E187" s="218"/>
      <c r="F187" s="238" t="s">
        <v>442</v>
      </c>
      <c r="G187" s="218"/>
      <c r="H187" s="218" t="s">
        <v>519</v>
      </c>
      <c r="I187" s="218" t="s">
        <v>517</v>
      </c>
      <c r="J187" s="218"/>
      <c r="K187" s="260"/>
    </row>
    <row r="188" spans="2:11" ht="15" customHeight="1">
      <c r="B188" s="239"/>
      <c r="C188" s="218" t="s">
        <v>520</v>
      </c>
      <c r="D188" s="218"/>
      <c r="E188" s="218"/>
      <c r="F188" s="238" t="s">
        <v>442</v>
      </c>
      <c r="G188" s="218"/>
      <c r="H188" s="218" t="s">
        <v>521</v>
      </c>
      <c r="I188" s="218" t="s">
        <v>517</v>
      </c>
      <c r="J188" s="218"/>
      <c r="K188" s="260"/>
    </row>
    <row r="189" spans="2:11" ht="15" customHeight="1">
      <c r="B189" s="239"/>
      <c r="C189" s="272" t="s">
        <v>522</v>
      </c>
      <c r="D189" s="218"/>
      <c r="E189" s="218"/>
      <c r="F189" s="238" t="s">
        <v>442</v>
      </c>
      <c r="G189" s="218"/>
      <c r="H189" s="218" t="s">
        <v>523</v>
      </c>
      <c r="I189" s="218" t="s">
        <v>524</v>
      </c>
      <c r="J189" s="273" t="s">
        <v>525</v>
      </c>
      <c r="K189" s="260"/>
    </row>
    <row r="190" spans="2:11" ht="15" customHeight="1">
      <c r="B190" s="239"/>
      <c r="C190" s="224" t="s">
        <v>38</v>
      </c>
      <c r="D190" s="218"/>
      <c r="E190" s="218"/>
      <c r="F190" s="238" t="s">
        <v>436</v>
      </c>
      <c r="G190" s="218"/>
      <c r="H190" s="215" t="s">
        <v>526</v>
      </c>
      <c r="I190" s="218" t="s">
        <v>527</v>
      </c>
      <c r="J190" s="218"/>
      <c r="K190" s="260"/>
    </row>
    <row r="191" spans="2:11" ht="15" customHeight="1">
      <c r="B191" s="239"/>
      <c r="C191" s="224" t="s">
        <v>528</v>
      </c>
      <c r="D191" s="218"/>
      <c r="E191" s="218"/>
      <c r="F191" s="238" t="s">
        <v>436</v>
      </c>
      <c r="G191" s="218"/>
      <c r="H191" s="218" t="s">
        <v>529</v>
      </c>
      <c r="I191" s="218" t="s">
        <v>471</v>
      </c>
      <c r="J191" s="218"/>
      <c r="K191" s="260"/>
    </row>
    <row r="192" spans="2:11" ht="15" customHeight="1">
      <c r="B192" s="239"/>
      <c r="C192" s="224" t="s">
        <v>530</v>
      </c>
      <c r="D192" s="218"/>
      <c r="E192" s="218"/>
      <c r="F192" s="238" t="s">
        <v>436</v>
      </c>
      <c r="G192" s="218"/>
      <c r="H192" s="218" t="s">
        <v>531</v>
      </c>
      <c r="I192" s="218" t="s">
        <v>471</v>
      </c>
      <c r="J192" s="218"/>
      <c r="K192" s="260"/>
    </row>
    <row r="193" spans="2:11" ht="15" customHeight="1">
      <c r="B193" s="239"/>
      <c r="C193" s="224" t="s">
        <v>532</v>
      </c>
      <c r="D193" s="218"/>
      <c r="E193" s="218"/>
      <c r="F193" s="238" t="s">
        <v>442</v>
      </c>
      <c r="G193" s="218"/>
      <c r="H193" s="218" t="s">
        <v>533</v>
      </c>
      <c r="I193" s="218" t="s">
        <v>471</v>
      </c>
      <c r="J193" s="218"/>
      <c r="K193" s="260"/>
    </row>
    <row r="194" spans="2:11" ht="15" customHeight="1">
      <c r="B194" s="266"/>
      <c r="C194" s="274"/>
      <c r="D194" s="248"/>
      <c r="E194" s="248"/>
      <c r="F194" s="248"/>
      <c r="G194" s="248"/>
      <c r="H194" s="248"/>
      <c r="I194" s="248"/>
      <c r="J194" s="248"/>
      <c r="K194" s="267"/>
    </row>
    <row r="195" spans="2:11" ht="18.75" customHeight="1">
      <c r="B195" s="215"/>
      <c r="C195" s="218"/>
      <c r="D195" s="218"/>
      <c r="E195" s="218"/>
      <c r="F195" s="238"/>
      <c r="G195" s="218"/>
      <c r="H195" s="218"/>
      <c r="I195" s="218"/>
      <c r="J195" s="218"/>
      <c r="K195" s="215"/>
    </row>
    <row r="196" spans="2:11" ht="18.75" customHeight="1">
      <c r="B196" s="215"/>
      <c r="C196" s="218"/>
      <c r="D196" s="218"/>
      <c r="E196" s="218"/>
      <c r="F196" s="238"/>
      <c r="G196" s="218"/>
      <c r="H196" s="218"/>
      <c r="I196" s="218"/>
      <c r="J196" s="218"/>
      <c r="K196" s="215"/>
    </row>
    <row r="197" spans="2:11" ht="18.75" customHeight="1">
      <c r="B197" s="225"/>
      <c r="C197" s="225"/>
      <c r="D197" s="225"/>
      <c r="E197" s="225"/>
      <c r="F197" s="225"/>
      <c r="G197" s="225"/>
      <c r="H197" s="225"/>
      <c r="I197" s="225"/>
      <c r="J197" s="225"/>
      <c r="K197" s="225"/>
    </row>
    <row r="198" spans="2:11" ht="12">
      <c r="B198" s="207"/>
      <c r="C198" s="208"/>
      <c r="D198" s="208"/>
      <c r="E198" s="208"/>
      <c r="F198" s="208"/>
      <c r="G198" s="208"/>
      <c r="H198" s="208"/>
      <c r="I198" s="208"/>
      <c r="J198" s="208"/>
      <c r="K198" s="209"/>
    </row>
    <row r="199" spans="2:11" ht="22.2">
      <c r="B199" s="210"/>
      <c r="C199" s="331" t="s">
        <v>534</v>
      </c>
      <c r="D199" s="331"/>
      <c r="E199" s="331"/>
      <c r="F199" s="331"/>
      <c r="G199" s="331"/>
      <c r="H199" s="331"/>
      <c r="I199" s="331"/>
      <c r="J199" s="331"/>
      <c r="K199" s="211"/>
    </row>
    <row r="200" spans="2:11" ht="25.5" customHeight="1">
      <c r="B200" s="210"/>
      <c r="C200" s="275" t="s">
        <v>535</v>
      </c>
      <c r="D200" s="275"/>
      <c r="E200" s="275"/>
      <c r="F200" s="275" t="s">
        <v>536</v>
      </c>
      <c r="G200" s="276"/>
      <c r="H200" s="330" t="s">
        <v>537</v>
      </c>
      <c r="I200" s="330"/>
      <c r="J200" s="330"/>
      <c r="K200" s="211"/>
    </row>
    <row r="201" spans="2:11" ht="5.25" customHeight="1">
      <c r="B201" s="239"/>
      <c r="C201" s="236"/>
      <c r="D201" s="236"/>
      <c r="E201" s="236"/>
      <c r="F201" s="236"/>
      <c r="G201" s="218"/>
      <c r="H201" s="236"/>
      <c r="I201" s="236"/>
      <c r="J201" s="236"/>
      <c r="K201" s="260"/>
    </row>
    <row r="202" spans="2:11" ht="15" customHeight="1">
      <c r="B202" s="239"/>
      <c r="C202" s="218" t="s">
        <v>527</v>
      </c>
      <c r="D202" s="218"/>
      <c r="E202" s="218"/>
      <c r="F202" s="238" t="s">
        <v>39</v>
      </c>
      <c r="G202" s="218"/>
      <c r="H202" s="329" t="s">
        <v>538</v>
      </c>
      <c r="I202" s="329"/>
      <c r="J202" s="329"/>
      <c r="K202" s="260"/>
    </row>
    <row r="203" spans="2:11" ht="15" customHeight="1">
      <c r="B203" s="239"/>
      <c r="C203" s="245"/>
      <c r="D203" s="218"/>
      <c r="E203" s="218"/>
      <c r="F203" s="238" t="s">
        <v>40</v>
      </c>
      <c r="G203" s="218"/>
      <c r="H203" s="329" t="s">
        <v>539</v>
      </c>
      <c r="I203" s="329"/>
      <c r="J203" s="329"/>
      <c r="K203" s="260"/>
    </row>
    <row r="204" spans="2:11" ht="15" customHeight="1">
      <c r="B204" s="239"/>
      <c r="C204" s="245"/>
      <c r="D204" s="218"/>
      <c r="E204" s="218"/>
      <c r="F204" s="238" t="s">
        <v>43</v>
      </c>
      <c r="G204" s="218"/>
      <c r="H204" s="329" t="s">
        <v>540</v>
      </c>
      <c r="I204" s="329"/>
      <c r="J204" s="329"/>
      <c r="K204" s="260"/>
    </row>
    <row r="205" spans="2:11" ht="15" customHeight="1">
      <c r="B205" s="239"/>
      <c r="C205" s="218"/>
      <c r="D205" s="218"/>
      <c r="E205" s="218"/>
      <c r="F205" s="238" t="s">
        <v>41</v>
      </c>
      <c r="G205" s="218"/>
      <c r="H205" s="329" t="s">
        <v>541</v>
      </c>
      <c r="I205" s="329"/>
      <c r="J205" s="329"/>
      <c r="K205" s="260"/>
    </row>
    <row r="206" spans="2:11" ht="15" customHeight="1">
      <c r="B206" s="239"/>
      <c r="C206" s="218"/>
      <c r="D206" s="218"/>
      <c r="E206" s="218"/>
      <c r="F206" s="238" t="s">
        <v>42</v>
      </c>
      <c r="G206" s="218"/>
      <c r="H206" s="329" t="s">
        <v>542</v>
      </c>
      <c r="I206" s="329"/>
      <c r="J206" s="329"/>
      <c r="K206" s="260"/>
    </row>
    <row r="207" spans="2:11" ht="15" customHeight="1">
      <c r="B207" s="239"/>
      <c r="C207" s="218"/>
      <c r="D207" s="218"/>
      <c r="E207" s="218"/>
      <c r="F207" s="238"/>
      <c r="G207" s="218"/>
      <c r="H207" s="218"/>
      <c r="I207" s="218"/>
      <c r="J207" s="218"/>
      <c r="K207" s="260"/>
    </row>
    <row r="208" spans="2:11" ht="15" customHeight="1">
      <c r="B208" s="239"/>
      <c r="C208" s="218" t="s">
        <v>483</v>
      </c>
      <c r="D208" s="218"/>
      <c r="E208" s="218"/>
      <c r="F208" s="238" t="s">
        <v>71</v>
      </c>
      <c r="G208" s="218"/>
      <c r="H208" s="329" t="s">
        <v>543</v>
      </c>
      <c r="I208" s="329"/>
      <c r="J208" s="329"/>
      <c r="K208" s="260"/>
    </row>
    <row r="209" spans="2:11" ht="15" customHeight="1">
      <c r="B209" s="239"/>
      <c r="C209" s="245"/>
      <c r="D209" s="218"/>
      <c r="E209" s="218"/>
      <c r="F209" s="238" t="s">
        <v>378</v>
      </c>
      <c r="G209" s="218"/>
      <c r="H209" s="329" t="s">
        <v>379</v>
      </c>
      <c r="I209" s="329"/>
      <c r="J209" s="329"/>
      <c r="K209" s="260"/>
    </row>
    <row r="210" spans="2:11" ht="15" customHeight="1">
      <c r="B210" s="239"/>
      <c r="C210" s="218"/>
      <c r="D210" s="218"/>
      <c r="E210" s="218"/>
      <c r="F210" s="238" t="s">
        <v>376</v>
      </c>
      <c r="G210" s="218"/>
      <c r="H210" s="329" t="s">
        <v>544</v>
      </c>
      <c r="I210" s="329"/>
      <c r="J210" s="329"/>
      <c r="K210" s="260"/>
    </row>
    <row r="211" spans="2:11" ht="15" customHeight="1">
      <c r="B211" s="277"/>
      <c r="C211" s="245"/>
      <c r="D211" s="245"/>
      <c r="E211" s="245"/>
      <c r="F211" s="238" t="s">
        <v>380</v>
      </c>
      <c r="G211" s="224"/>
      <c r="H211" s="328" t="s">
        <v>381</v>
      </c>
      <c r="I211" s="328"/>
      <c r="J211" s="328"/>
      <c r="K211" s="278"/>
    </row>
    <row r="212" spans="2:11" ht="15" customHeight="1">
      <c r="B212" s="277"/>
      <c r="C212" s="245"/>
      <c r="D212" s="245"/>
      <c r="E212" s="245"/>
      <c r="F212" s="238" t="s">
        <v>382</v>
      </c>
      <c r="G212" s="224"/>
      <c r="H212" s="328" t="s">
        <v>545</v>
      </c>
      <c r="I212" s="328"/>
      <c r="J212" s="328"/>
      <c r="K212" s="278"/>
    </row>
    <row r="213" spans="2:11" ht="15" customHeight="1">
      <c r="B213" s="277"/>
      <c r="C213" s="245"/>
      <c r="D213" s="245"/>
      <c r="E213" s="245"/>
      <c r="F213" s="279"/>
      <c r="G213" s="224"/>
      <c r="H213" s="280"/>
      <c r="I213" s="280"/>
      <c r="J213" s="280"/>
      <c r="K213" s="278"/>
    </row>
    <row r="214" spans="2:11" ht="15" customHeight="1">
      <c r="B214" s="277"/>
      <c r="C214" s="218" t="s">
        <v>507</v>
      </c>
      <c r="D214" s="245"/>
      <c r="E214" s="245"/>
      <c r="F214" s="238">
        <v>1</v>
      </c>
      <c r="G214" s="224"/>
      <c r="H214" s="328" t="s">
        <v>546</v>
      </c>
      <c r="I214" s="328"/>
      <c r="J214" s="328"/>
      <c r="K214" s="278"/>
    </row>
    <row r="215" spans="2:11" ht="15" customHeight="1">
      <c r="B215" s="277"/>
      <c r="C215" s="245"/>
      <c r="D215" s="245"/>
      <c r="E215" s="245"/>
      <c r="F215" s="238">
        <v>2</v>
      </c>
      <c r="G215" s="224"/>
      <c r="H215" s="328" t="s">
        <v>547</v>
      </c>
      <c r="I215" s="328"/>
      <c r="J215" s="328"/>
      <c r="K215" s="278"/>
    </row>
    <row r="216" spans="2:11" ht="15" customHeight="1">
      <c r="B216" s="277"/>
      <c r="C216" s="245"/>
      <c r="D216" s="245"/>
      <c r="E216" s="245"/>
      <c r="F216" s="238">
        <v>3</v>
      </c>
      <c r="G216" s="224"/>
      <c r="H216" s="328" t="s">
        <v>548</v>
      </c>
      <c r="I216" s="328"/>
      <c r="J216" s="328"/>
      <c r="K216" s="278"/>
    </row>
    <row r="217" spans="2:11" ht="15" customHeight="1">
      <c r="B217" s="277"/>
      <c r="C217" s="245"/>
      <c r="D217" s="245"/>
      <c r="E217" s="245"/>
      <c r="F217" s="238">
        <v>4</v>
      </c>
      <c r="G217" s="224"/>
      <c r="H217" s="328" t="s">
        <v>549</v>
      </c>
      <c r="I217" s="328"/>
      <c r="J217" s="328"/>
      <c r="K217" s="278"/>
    </row>
    <row r="218" spans="2:11" ht="12.75" customHeight="1">
      <c r="B218" s="281"/>
      <c r="C218" s="282"/>
      <c r="D218" s="282"/>
      <c r="E218" s="282"/>
      <c r="F218" s="282"/>
      <c r="G218" s="282"/>
      <c r="H218" s="282"/>
      <c r="I218" s="282"/>
      <c r="J218" s="282"/>
      <c r="K218" s="283"/>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DESKTOP-JJA4DNO\MESSOR COMPANY</dc:creator>
  <cp:keywords/>
  <dc:description/>
  <cp:lastModifiedBy>Větrovec Zdeněk</cp:lastModifiedBy>
  <dcterms:created xsi:type="dcterms:W3CDTF">2019-06-10T12:34:57Z</dcterms:created>
  <dcterms:modified xsi:type="dcterms:W3CDTF">2019-06-10T13:04:41Z</dcterms:modified>
  <cp:category/>
  <cp:version/>
  <cp:contentType/>
  <cp:contentStatus/>
</cp:coreProperties>
</file>