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iska_PC\Pracovní\Studie odtokových poměrů\SOP_Pomezí nad Ohří_final\II_Návrhová část\C\"/>
    </mc:Choice>
  </mc:AlternateContent>
  <bookViews>
    <workbookView xWindow="240" yWindow="45" windowWidth="21075" windowHeight="10560" tabRatio="770" activeTab="16"/>
  </bookViews>
  <sheets>
    <sheet name="vzorce" sheetId="7" r:id="rId1"/>
    <sheet name="(1n)" sheetId="28" r:id="rId2"/>
    <sheet name="(2n)" sheetId="30" r:id="rId3"/>
    <sheet name="(3n)" sheetId="31" r:id="rId4"/>
    <sheet name="(4n)" sheetId="44" r:id="rId5"/>
    <sheet name="(32n)" sheetId="33" r:id="rId6"/>
    <sheet name="(5n)" sheetId="45" r:id="rId7"/>
    <sheet name="(6n)" sheetId="34" r:id="rId8"/>
    <sheet name="(7n)" sheetId="35" r:id="rId9"/>
    <sheet name="(30n)" sheetId="36" r:id="rId10"/>
    <sheet name="(8n)" sheetId="37" r:id="rId11"/>
    <sheet name="(9n)" sheetId="38" r:id="rId12"/>
    <sheet name="(10n)" sheetId="39" r:id="rId13"/>
    <sheet name="(11n)" sheetId="40" r:id="rId14"/>
    <sheet name="(12n)" sheetId="41" r:id="rId15"/>
    <sheet name="(14n)" sheetId="42" r:id="rId16"/>
    <sheet name="(31n)" sheetId="43" r:id="rId17"/>
  </sheets>
  <calcPr calcId="152511"/>
</workbook>
</file>

<file path=xl/calcChain.xml><?xml version="1.0" encoding="utf-8"?>
<calcChain xmlns="http://schemas.openxmlformats.org/spreadsheetml/2006/main">
  <c r="P17" i="45" l="1"/>
  <c r="P14" i="45" s="1"/>
  <c r="S14" i="45" s="1"/>
  <c r="V14" i="45" s="1"/>
  <c r="P16" i="45"/>
  <c r="E15" i="45"/>
  <c r="P11" i="45" s="1"/>
  <c r="S11" i="45" s="1"/>
  <c r="V11" i="45" s="1"/>
  <c r="P12" i="45"/>
  <c r="P9" i="45"/>
  <c r="E8" i="45"/>
  <c r="P4" i="45"/>
  <c r="P5" i="45" s="1"/>
  <c r="P16" i="44"/>
  <c r="P17" i="44" s="1"/>
  <c r="P14" i="44" s="1"/>
  <c r="S14" i="44" s="1"/>
  <c r="V14" i="44" s="1"/>
  <c r="E15" i="44"/>
  <c r="P11" i="44" s="1"/>
  <c r="S11" i="44" s="1"/>
  <c r="V11" i="44" s="1"/>
  <c r="P12" i="44"/>
  <c r="P9" i="44"/>
  <c r="P19" i="44" s="1"/>
  <c r="S19" i="44" s="1"/>
  <c r="V19" i="44" s="1"/>
  <c r="E8" i="44"/>
  <c r="P4" i="44"/>
  <c r="P5" i="44" s="1"/>
  <c r="P7" i="44" s="1"/>
  <c r="P7" i="45" l="1"/>
  <c r="P25" i="45"/>
  <c r="S25" i="45" s="1"/>
  <c r="P19" i="45"/>
  <c r="S19" i="45" s="1"/>
  <c r="V19" i="45" s="1"/>
  <c r="S9" i="45"/>
  <c r="V9" i="45" s="1"/>
  <c r="P25" i="44"/>
  <c r="S25" i="44" s="1"/>
  <c r="S9" i="44"/>
  <c r="V9" i="44" s="1"/>
  <c r="P16" i="43" l="1"/>
  <c r="P17" i="43" s="1"/>
  <c r="P14" i="43" s="1"/>
  <c r="S14" i="43" s="1"/>
  <c r="V14" i="43" s="1"/>
  <c r="E15" i="43"/>
  <c r="P11" i="43" s="1"/>
  <c r="S11" i="43" s="1"/>
  <c r="V11" i="43" s="1"/>
  <c r="P12" i="43"/>
  <c r="P9" i="43"/>
  <c r="P19" i="43" s="1"/>
  <c r="S19" i="43" s="1"/>
  <c r="V19" i="43" s="1"/>
  <c r="E8" i="43"/>
  <c r="P4" i="43"/>
  <c r="P5" i="43" s="1"/>
  <c r="P7" i="43" s="1"/>
  <c r="P16" i="42"/>
  <c r="P17" i="42" s="1"/>
  <c r="P14" i="42" s="1"/>
  <c r="S14" i="42" s="1"/>
  <c r="V14" i="42" s="1"/>
  <c r="E15" i="42"/>
  <c r="P11" i="42" s="1"/>
  <c r="S11" i="42" s="1"/>
  <c r="V11" i="42" s="1"/>
  <c r="P12" i="42"/>
  <c r="P9" i="42"/>
  <c r="P19" i="42" s="1"/>
  <c r="S19" i="42" s="1"/>
  <c r="V19" i="42" s="1"/>
  <c r="E8" i="42"/>
  <c r="P4" i="42"/>
  <c r="P5" i="42" s="1"/>
  <c r="P7" i="42" s="1"/>
  <c r="P16" i="41"/>
  <c r="P17" i="41" s="1"/>
  <c r="P14" i="41" s="1"/>
  <c r="S14" i="41" s="1"/>
  <c r="V14" i="41" s="1"/>
  <c r="E15" i="41"/>
  <c r="P11" i="41" s="1"/>
  <c r="S11" i="41" s="1"/>
  <c r="V11" i="41" s="1"/>
  <c r="P12" i="41"/>
  <c r="P9" i="41"/>
  <c r="P19" i="41" s="1"/>
  <c r="S19" i="41" s="1"/>
  <c r="V19" i="41" s="1"/>
  <c r="E8" i="41"/>
  <c r="P4" i="41"/>
  <c r="P5" i="41" s="1"/>
  <c r="P7" i="41" s="1"/>
  <c r="P16" i="40"/>
  <c r="P17" i="40" s="1"/>
  <c r="P14" i="40" s="1"/>
  <c r="S14" i="40" s="1"/>
  <c r="V14" i="40" s="1"/>
  <c r="E15" i="40"/>
  <c r="P11" i="40" s="1"/>
  <c r="S11" i="40" s="1"/>
  <c r="V11" i="40" s="1"/>
  <c r="P12" i="40"/>
  <c r="P9" i="40"/>
  <c r="P19" i="40" s="1"/>
  <c r="S19" i="40" s="1"/>
  <c r="V19" i="40" s="1"/>
  <c r="E8" i="40"/>
  <c r="P4" i="40"/>
  <c r="P5" i="40" s="1"/>
  <c r="P7" i="40" s="1"/>
  <c r="P16" i="39"/>
  <c r="P17" i="39" s="1"/>
  <c r="P14" i="39" s="1"/>
  <c r="S14" i="39" s="1"/>
  <c r="V14" i="39" s="1"/>
  <c r="E15" i="39"/>
  <c r="P11" i="39" s="1"/>
  <c r="S11" i="39" s="1"/>
  <c r="V11" i="39" s="1"/>
  <c r="P12" i="39"/>
  <c r="P9" i="39"/>
  <c r="P19" i="39" s="1"/>
  <c r="S19" i="39" s="1"/>
  <c r="V19" i="39" s="1"/>
  <c r="E8" i="39"/>
  <c r="P4" i="39"/>
  <c r="P5" i="39" s="1"/>
  <c r="P7" i="39" s="1"/>
  <c r="P16" i="38"/>
  <c r="P17" i="38" s="1"/>
  <c r="P14" i="38" s="1"/>
  <c r="S14" i="38" s="1"/>
  <c r="V14" i="38" s="1"/>
  <c r="E15" i="38"/>
  <c r="P11" i="38" s="1"/>
  <c r="S11" i="38" s="1"/>
  <c r="V11" i="38" s="1"/>
  <c r="P12" i="38"/>
  <c r="P9" i="38"/>
  <c r="P19" i="38" s="1"/>
  <c r="S19" i="38" s="1"/>
  <c r="V19" i="38" s="1"/>
  <c r="E8" i="38"/>
  <c r="P4" i="38"/>
  <c r="P5" i="38" s="1"/>
  <c r="P7" i="38" s="1"/>
  <c r="P16" i="37"/>
  <c r="P17" i="37" s="1"/>
  <c r="P14" i="37" s="1"/>
  <c r="S14" i="37" s="1"/>
  <c r="V14" i="37" s="1"/>
  <c r="E15" i="37"/>
  <c r="P11" i="37" s="1"/>
  <c r="P12" i="37"/>
  <c r="S9" i="37"/>
  <c r="V9" i="37" s="1"/>
  <c r="P9" i="37"/>
  <c r="E8" i="37"/>
  <c r="P4" i="37"/>
  <c r="P5" i="37" s="1"/>
  <c r="P7" i="37" s="1"/>
  <c r="P25" i="43" l="1"/>
  <c r="S25" i="43" s="1"/>
  <c r="S9" i="43"/>
  <c r="V9" i="43" s="1"/>
  <c r="P25" i="42"/>
  <c r="S25" i="42" s="1"/>
  <c r="S9" i="42"/>
  <c r="V9" i="42" s="1"/>
  <c r="P25" i="41"/>
  <c r="S25" i="41" s="1"/>
  <c r="S9" i="41"/>
  <c r="V9" i="41" s="1"/>
  <c r="P25" i="40"/>
  <c r="S25" i="40" s="1"/>
  <c r="S9" i="40"/>
  <c r="V9" i="40" s="1"/>
  <c r="P25" i="39"/>
  <c r="S25" i="39" s="1"/>
  <c r="S9" i="39"/>
  <c r="V9" i="39" s="1"/>
  <c r="P25" i="38"/>
  <c r="S25" i="38" s="1"/>
  <c r="S9" i="38"/>
  <c r="V9" i="38" s="1"/>
  <c r="P25" i="37"/>
  <c r="S25" i="37" s="1"/>
  <c r="S11" i="37"/>
  <c r="V11" i="37" s="1"/>
  <c r="P19" i="37"/>
  <c r="S19" i="37" s="1"/>
  <c r="V19" i="37" s="1"/>
  <c r="P16" i="36"/>
  <c r="P17" i="36" s="1"/>
  <c r="P14" i="36" s="1"/>
  <c r="S14" i="36" s="1"/>
  <c r="V14" i="36" s="1"/>
  <c r="E15" i="36"/>
  <c r="P11" i="36" s="1"/>
  <c r="P12" i="36"/>
  <c r="P9" i="36"/>
  <c r="S9" i="36" s="1"/>
  <c r="V9" i="36" s="1"/>
  <c r="E8" i="36"/>
  <c r="P4" i="36"/>
  <c r="P5" i="36" s="1"/>
  <c r="P7" i="36" s="1"/>
  <c r="P16" i="35"/>
  <c r="P17" i="35" s="1"/>
  <c r="P14" i="35" s="1"/>
  <c r="S14" i="35" s="1"/>
  <c r="V14" i="35" s="1"/>
  <c r="E15" i="35"/>
  <c r="P11" i="35" s="1"/>
  <c r="S11" i="35" s="1"/>
  <c r="V11" i="35" s="1"/>
  <c r="P12" i="35"/>
  <c r="P9" i="35"/>
  <c r="P19" i="35" s="1"/>
  <c r="S19" i="35" s="1"/>
  <c r="V19" i="35" s="1"/>
  <c r="E8" i="35"/>
  <c r="P4" i="35"/>
  <c r="P5" i="35" s="1"/>
  <c r="P7" i="35" s="1"/>
  <c r="P16" i="34"/>
  <c r="P17" i="34" s="1"/>
  <c r="P14" i="34" s="1"/>
  <c r="S14" i="34" s="1"/>
  <c r="V14" i="34" s="1"/>
  <c r="P11" i="34"/>
  <c r="S11" i="34" s="1"/>
  <c r="V11" i="34" s="1"/>
  <c r="P12" i="34"/>
  <c r="P9" i="34"/>
  <c r="E8" i="34"/>
  <c r="P4" i="34"/>
  <c r="P5" i="34" s="1"/>
  <c r="P7" i="34" s="1"/>
  <c r="P17" i="33"/>
  <c r="P16" i="33"/>
  <c r="P14" i="33"/>
  <c r="S14" i="33" s="1"/>
  <c r="V14" i="33" s="1"/>
  <c r="P12" i="33"/>
  <c r="P11" i="33"/>
  <c r="S11" i="33" s="1"/>
  <c r="V11" i="33" s="1"/>
  <c r="P9" i="33"/>
  <c r="S9" i="33" s="1"/>
  <c r="V9" i="33" s="1"/>
  <c r="E8" i="33"/>
  <c r="P4" i="33"/>
  <c r="P5" i="33" s="1"/>
  <c r="P11" i="31"/>
  <c r="P16" i="31"/>
  <c r="P17" i="31" s="1"/>
  <c r="P14" i="31" s="1"/>
  <c r="S14" i="31" s="1"/>
  <c r="V14" i="31" s="1"/>
  <c r="E15" i="31"/>
  <c r="S11" i="31" s="1"/>
  <c r="V11" i="31" s="1"/>
  <c r="P12" i="31"/>
  <c r="P9" i="31"/>
  <c r="P19" i="31" s="1"/>
  <c r="S19" i="31" s="1"/>
  <c r="V19" i="31" s="1"/>
  <c r="E8" i="31"/>
  <c r="P4" i="31"/>
  <c r="P5" i="31" s="1"/>
  <c r="P7" i="31" s="1"/>
  <c r="P16" i="30"/>
  <c r="P17" i="30" s="1"/>
  <c r="P14" i="30" s="1"/>
  <c r="S14" i="30" s="1"/>
  <c r="V14" i="30" s="1"/>
  <c r="E15" i="30"/>
  <c r="P11" i="30" s="1"/>
  <c r="S11" i="30" s="1"/>
  <c r="V11" i="30" s="1"/>
  <c r="P12" i="30"/>
  <c r="P9" i="30"/>
  <c r="P19" i="30" s="1"/>
  <c r="S19" i="30" s="1"/>
  <c r="V19" i="30" s="1"/>
  <c r="E8" i="30"/>
  <c r="P4" i="30"/>
  <c r="P5" i="30" s="1"/>
  <c r="P7" i="30" s="1"/>
  <c r="P4" i="28"/>
  <c r="P5" i="28" s="1"/>
  <c r="P9" i="28"/>
  <c r="S9" i="28" s="1"/>
  <c r="V9" i="28" s="1"/>
  <c r="P16" i="28"/>
  <c r="P17" i="28" s="1"/>
  <c r="P14" i="28" s="1"/>
  <c r="S14" i="28" s="1"/>
  <c r="V14" i="28" s="1"/>
  <c r="P12" i="28"/>
  <c r="P11" i="28" s="1"/>
  <c r="S11" i="28" s="1"/>
  <c r="V11" i="28" s="1"/>
  <c r="E8" i="28"/>
  <c r="P19" i="34" l="1"/>
  <c r="S19" i="34" s="1"/>
  <c r="V19" i="34" s="1"/>
  <c r="P7" i="28"/>
  <c r="P25" i="28"/>
  <c r="S25" i="28" s="1"/>
  <c r="P25" i="36"/>
  <c r="S25" i="36" s="1"/>
  <c r="P19" i="36"/>
  <c r="S19" i="36" s="1"/>
  <c r="V19" i="36" s="1"/>
  <c r="S11" i="36"/>
  <c r="V11" i="36" s="1"/>
  <c r="P25" i="35"/>
  <c r="S25" i="35" s="1"/>
  <c r="S9" i="35"/>
  <c r="V9" i="35" s="1"/>
  <c r="P25" i="34"/>
  <c r="S25" i="34" s="1"/>
  <c r="S9" i="34"/>
  <c r="V9" i="34" s="1"/>
  <c r="P7" i="33"/>
  <c r="P25" i="33"/>
  <c r="S25" i="33" s="1"/>
  <c r="P19" i="33"/>
  <c r="S19" i="33" s="1"/>
  <c r="V19" i="33" s="1"/>
  <c r="P25" i="31"/>
  <c r="S25" i="31" s="1"/>
  <c r="S9" i="31"/>
  <c r="V9" i="31" s="1"/>
  <c r="P25" i="30"/>
  <c r="S25" i="30" s="1"/>
  <c r="S9" i="30"/>
  <c r="V9" i="30" s="1"/>
  <c r="P19" i="28"/>
  <c r="S19" i="28" s="1"/>
  <c r="V19" i="28" s="1"/>
</calcChain>
</file>

<file path=xl/comments1.xml><?xml version="1.0" encoding="utf-8"?>
<comments xmlns="http://schemas.openxmlformats.org/spreadsheetml/2006/main">
  <authors>
    <author>Kouřík Libor</author>
  </authors>
  <commentList>
    <comment ref="C1" authorId="0" shapeId="0">
      <text>
        <r>
          <rPr>
            <b/>
            <sz val="9"/>
            <color indexed="81"/>
            <rFont val="Tahoma"/>
            <family val="2"/>
            <charset val="238"/>
          </rPr>
          <t>Kouřík Libor:</t>
        </r>
        <r>
          <rPr>
            <sz val="9"/>
            <color indexed="81"/>
            <rFont val="Tahoma"/>
            <family val="2"/>
            <charset val="238"/>
          </rPr>
          <t xml:space="preserve">
neměla by být plocha zmenšena? proč i pole nad tratí?</t>
        </r>
      </text>
    </comment>
  </commentList>
</comments>
</file>

<file path=xl/sharedStrings.xml><?xml version="1.0" encoding="utf-8"?>
<sst xmlns="http://schemas.openxmlformats.org/spreadsheetml/2006/main" count="1687" uniqueCount="142">
  <si>
    <t>kde:</t>
  </si>
  <si>
    <t>Výpočet:</t>
  </si>
  <si>
    <t>P =</t>
  </si>
  <si>
    <t>m</t>
  </si>
  <si>
    <t>=</t>
  </si>
  <si>
    <t>s</t>
  </si>
  <si>
    <t>Výpočet přímého odtoku: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</si>
  <si>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0</t>
    </r>
    <r>
      <rPr>
        <sz val="11"/>
        <color theme="1"/>
        <rFont val="Calibri"/>
        <family val="2"/>
        <charset val="238"/>
        <scheme val="minor"/>
      </rPr>
      <t xml:space="preserve"> … přímý odtok (mm)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</si>
  <si>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s</t>
    </r>
    <r>
      <rPr>
        <sz val="11"/>
        <color theme="1"/>
        <rFont val="Calibri"/>
        <family val="2"/>
        <charset val="238"/>
        <scheme val="minor"/>
      </rPr>
      <t xml:space="preserve"> … úhrn přívalové návrhové srážky (mm)</t>
    </r>
  </si>
  <si>
    <t>A … potenciální retence</t>
  </si>
  <si>
    <t>Potenciální retence:</t>
  </si>
  <si>
    <t>CN … čísla odtokových křivek</t>
  </si>
  <si>
    <t>Objem přímého odtoku:</t>
  </si>
  <si>
    <r>
      <t>O</t>
    </r>
    <r>
      <rPr>
        <vertAlign val="subscript"/>
        <sz val="11"/>
        <color theme="1"/>
        <rFont val="Calibri"/>
        <family val="2"/>
        <charset val="238"/>
        <scheme val="minor"/>
      </rPr>
      <t>pH</t>
    </r>
    <r>
      <rPr>
        <sz val="11"/>
        <color theme="1"/>
        <rFont val="Calibri"/>
        <family val="2"/>
        <charset val="238"/>
        <scheme val="minor"/>
      </rPr>
      <t xml:space="preserve"> … objem přímého odtoku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</si>
  <si>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P … plocha povodí (km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</si>
  <si>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Kulminační průtok: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</si>
  <si>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s</t>
    </r>
    <r>
      <rPr>
        <sz val="11"/>
        <color theme="1"/>
        <rFont val="Calibri"/>
        <family val="2"/>
        <charset val="238"/>
        <scheme val="minor"/>
      </rPr>
      <t xml:space="preserve"> =</t>
    </r>
  </si>
  <si>
    <t>mm</t>
  </si>
  <si>
    <t>Číslo odtokové křivky</t>
  </si>
  <si>
    <t>CN =</t>
  </si>
  <si>
    <t>Potenciální retence</t>
  </si>
  <si>
    <t>A =</t>
  </si>
  <si>
    <t>Přímý odtok</t>
  </si>
  <si>
    <r>
      <t>H</t>
    </r>
    <r>
      <rPr>
        <b/>
        <vertAlign val="subscript"/>
        <sz val="11"/>
        <color theme="1"/>
        <rFont val="Calibri"/>
        <family val="2"/>
        <charset val="238"/>
        <scheme val="minor"/>
      </rPr>
      <t>0</t>
    </r>
    <r>
      <rPr>
        <b/>
        <sz val="11"/>
        <color theme="1"/>
        <rFont val="Calibri"/>
        <family val="2"/>
        <charset val="238"/>
        <scheme val="minor"/>
      </rPr>
      <t xml:space="preserve"> =</t>
    </r>
  </si>
  <si>
    <t>Objem přímého odtoku</t>
  </si>
  <si>
    <r>
      <t>O</t>
    </r>
    <r>
      <rPr>
        <b/>
        <vertAlign val="subscript"/>
        <sz val="11"/>
        <color theme="1"/>
        <rFont val="Calibri"/>
        <family val="2"/>
        <charset val="238"/>
        <scheme val="minor"/>
      </rPr>
      <t>pH</t>
    </r>
    <r>
      <rPr>
        <b/>
        <sz val="11"/>
        <color theme="1"/>
        <rFont val="Calibri"/>
        <family val="2"/>
        <charset val="238"/>
        <scheme val="minor"/>
      </rPr>
      <t xml:space="preserve"> =</t>
    </r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</si>
  <si>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/s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</si>
  <si>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pH</t>
    </r>
    <r>
      <rPr>
        <sz val="11"/>
        <color theme="1"/>
        <rFont val="Calibri"/>
        <family val="2"/>
        <charset val="238"/>
        <scheme val="minor"/>
      </rPr>
      <t xml:space="preserve"> … objem kulminačního průtoku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/s)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</si>
  <si>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p</t>
    </r>
    <r>
      <rPr>
        <sz val="11"/>
        <color theme="1"/>
        <rFont val="Calibri"/>
        <family val="2"/>
        <charset val="238"/>
        <scheme val="minor"/>
      </rPr>
      <t xml:space="preserve"> … plocha povodí (km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</si>
  <si>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0</t>
    </r>
    <r>
      <rPr>
        <sz val="11"/>
        <color theme="1"/>
        <rFont val="Calibri"/>
        <family val="2"/>
        <charset val="238"/>
        <scheme val="minor"/>
      </rPr>
      <t xml:space="preserve"> … výška odtoku (mm)</t>
    </r>
  </si>
  <si>
    <t>f … opravný součinitel pro rybníky a mokřady</t>
  </si>
  <si>
    <t>Způsob stanovení objemu povrchového odtoku</t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</si>
  <si>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pH</t>
    </r>
    <r>
      <rPr>
        <sz val="11"/>
        <color theme="1"/>
        <rFont val="Calibri"/>
        <family val="2"/>
        <charset val="238"/>
        <scheme val="minor"/>
      </rPr>
      <t xml:space="preserve"> … jednotkový kulminační průtok stanovený na základě doby koncentrace,</t>
    </r>
  </si>
  <si>
    <t>úhrnu návrhového deště a potenciální retence (viz dále)</t>
  </si>
  <si>
    <t>Stanovení doby koncentrace</t>
  </si>
  <si>
    <t>Pro výpočet objemu povrchového odtoku byla použita metoda CN křivek</t>
  </si>
  <si>
    <t>Plošný (svahový) povrchový odtok kratší než 100 m:</t>
  </si>
  <si>
    <r>
      <t>T</t>
    </r>
    <r>
      <rPr>
        <vertAlign val="subscript"/>
        <sz val="11"/>
        <color theme="1"/>
        <rFont val="Calibri"/>
        <family val="2"/>
        <charset val="238"/>
        <scheme val="minor"/>
      </rPr>
      <t>ta</t>
    </r>
    <r>
      <rPr>
        <sz val="11"/>
        <color theme="1"/>
        <rFont val="Calibri"/>
        <family val="2"/>
        <charset val="238"/>
        <scheme val="minor"/>
      </rPr>
      <t xml:space="preserve"> … doba doběhu (h)</t>
    </r>
  </si>
  <si>
    <t>n … Manningův součinitel drsnosti</t>
  </si>
  <si>
    <t>l … délka poudění (m)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</si>
  <si>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s2</t>
    </r>
    <r>
      <rPr>
        <sz val="11"/>
        <color theme="1"/>
        <rFont val="Calibri"/>
        <family val="2"/>
        <charset val="238"/>
        <scheme val="minor"/>
      </rPr>
      <t xml:space="preserve"> … úhrn 24 hod. deště s dobou opakování 2 roky (mm)</t>
    </r>
  </si>
  <si>
    <t>s … hydraulický sklon povrchu (m/m)</t>
  </si>
  <si>
    <t>Soustředěný odtok v malé hloubce:</t>
  </si>
  <si>
    <r>
      <t>T</t>
    </r>
    <r>
      <rPr>
        <vertAlign val="subscript"/>
        <sz val="11"/>
        <color theme="1"/>
        <rFont val="Calibri"/>
        <family val="2"/>
        <charset val="238"/>
        <scheme val="minor"/>
      </rPr>
      <t>tb</t>
    </r>
    <r>
      <rPr>
        <sz val="11"/>
        <color theme="1"/>
        <rFont val="Calibri"/>
        <family val="2"/>
        <charset val="238"/>
        <scheme val="minor"/>
      </rPr>
      <t xml:space="preserve"> … doba doběhu (h)</t>
    </r>
  </si>
  <si>
    <t>l … délka proudění (m)</t>
  </si>
  <si>
    <t>v … průměrná rychlost (m/s)</t>
  </si>
  <si>
    <t xml:space="preserve"> - nezpevněný povrch</t>
  </si>
  <si>
    <r>
      <t>v = 4.918 . s</t>
    </r>
    <r>
      <rPr>
        <i/>
        <vertAlign val="superscript"/>
        <sz val="11"/>
        <color theme="1"/>
        <rFont val="Calibri"/>
        <family val="2"/>
        <charset val="238"/>
        <scheme val="minor"/>
      </rPr>
      <t>0.5</t>
    </r>
  </si>
  <si>
    <r>
      <t>v = 6.196 . s</t>
    </r>
    <r>
      <rPr>
        <i/>
        <vertAlign val="superscript"/>
        <sz val="11"/>
        <color theme="1"/>
        <rFont val="Calibri"/>
        <family val="2"/>
        <charset val="238"/>
        <scheme val="minor"/>
      </rPr>
      <t>0.5</t>
    </r>
  </si>
  <si>
    <t>s … sklon odtokového prvku</t>
  </si>
  <si>
    <t>Otevřené koryto</t>
  </si>
  <si>
    <t>Otevřené koryto:</t>
  </si>
  <si>
    <t>R … hydraulický poloměr (m), R= S/O</t>
  </si>
  <si>
    <t>S … plocha příčného profilu</t>
  </si>
  <si>
    <t>O … omočený obvod (m)</t>
  </si>
  <si>
    <t>n … Manningův drsnostní součinitel</t>
  </si>
  <si>
    <t>s … sklon koryta toku</t>
  </si>
  <si>
    <t>Doba koncentrace:</t>
  </si>
  <si>
    <t>Zvolený profil:</t>
  </si>
  <si>
    <t>KP1</t>
  </si>
  <si>
    <t>Úhrn návrhovéh deště</t>
  </si>
  <si>
    <t>Výpočtové parametry:</t>
  </si>
  <si>
    <t>Přispívající plocha</t>
  </si>
  <si>
    <r>
      <t>km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</si>
  <si>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Hydraulická délka povodí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</si>
  <si>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</si>
  <si>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>Doba doběhu plošného p.o.</t>
  </si>
  <si>
    <r>
      <t>T</t>
    </r>
    <r>
      <rPr>
        <b/>
        <vertAlign val="subscript"/>
        <sz val="11"/>
        <color theme="1"/>
        <rFont val="Calibri"/>
        <family val="2"/>
        <charset val="238"/>
        <scheme val="minor"/>
      </rPr>
      <t>ta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</si>
  <si>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t>Délka proudění (plocha)</t>
  </si>
  <si>
    <t>Délka proudění (soustředěný, malá hloubka)</t>
  </si>
  <si>
    <t>Délka proudění (koryto)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</si>
  <si>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1 </t>
    </r>
    <r>
      <rPr>
        <sz val="11"/>
        <color theme="1"/>
        <rFont val="Calibri"/>
        <family val="2"/>
        <charset val="238"/>
        <scheme val="minor"/>
      </rPr>
      <t>=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</si>
  <si>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>=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</si>
  <si>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3 </t>
    </r>
    <r>
      <rPr>
        <sz val="11"/>
        <color theme="1"/>
        <rFont val="Calibri"/>
        <family val="2"/>
        <charset val="238"/>
        <scheme val="minor"/>
      </rPr>
      <t>=</t>
    </r>
  </si>
  <si>
    <t>Drsnost (plocha)</t>
  </si>
  <si>
    <t>Drsnost (koryto)</t>
  </si>
  <si>
    <r>
      <t>n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1 </t>
    </r>
    <r>
      <rPr>
        <sz val="11"/>
        <color theme="1"/>
        <rFont val="Calibri"/>
        <family val="2"/>
        <charset val="238"/>
        <scheme val="minor"/>
      </rPr>
      <t>=</t>
    </r>
  </si>
  <si>
    <r>
      <t>n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>=</t>
    </r>
  </si>
  <si>
    <t>Sklon (plocha)</t>
  </si>
  <si>
    <t>Sklon prvku (soustředěný o., malá hloubka)</t>
  </si>
  <si>
    <t>Sklon koryta</t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</si>
  <si>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 xml:space="preserve"> =</t>
    </r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</si>
  <si>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=</t>
    </r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</si>
  <si>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 =</t>
    </r>
  </si>
  <si>
    <t>h</t>
  </si>
  <si>
    <t>Úhrn 24hod deště T = 2 roky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</si>
  <si>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s2</t>
    </r>
    <r>
      <rPr>
        <sz val="11"/>
        <color theme="1"/>
        <rFont val="Calibri"/>
        <family val="2"/>
        <charset val="238"/>
        <scheme val="minor"/>
      </rPr>
      <t xml:space="preserve"> =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</si>
  <si>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celk.</t>
    </r>
    <r>
      <rPr>
        <sz val="11"/>
        <color theme="1"/>
        <rFont val="Calibri"/>
        <family val="2"/>
        <charset val="238"/>
        <scheme val="minor"/>
      </rPr>
      <t xml:space="preserve"> =</t>
    </r>
  </si>
  <si>
    <t>m/m</t>
  </si>
  <si>
    <t>Soustředěný o. v malé hl.</t>
  </si>
  <si>
    <r>
      <t>T</t>
    </r>
    <r>
      <rPr>
        <b/>
        <vertAlign val="subscript"/>
        <sz val="11"/>
        <color theme="1"/>
        <rFont val="Calibri"/>
        <family val="2"/>
        <charset val="238"/>
        <scheme val="minor"/>
      </rPr>
      <t>tb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</si>
  <si>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t>v =</t>
  </si>
  <si>
    <t>m/s</t>
  </si>
  <si>
    <r>
      <t>T</t>
    </r>
    <r>
      <rPr>
        <b/>
        <vertAlign val="subscript"/>
        <sz val="11"/>
        <color theme="1"/>
        <rFont val="Calibri"/>
        <family val="2"/>
        <charset val="238"/>
        <scheme val="minor"/>
      </rPr>
      <t>tc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</si>
  <si>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t>Plocha př. profilu koryta</t>
  </si>
  <si>
    <t>Omočený obvod</t>
  </si>
  <si>
    <t>O =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</si>
  <si>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</si>
  <si>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R =</t>
  </si>
  <si>
    <t>Hydraulický poloměr</t>
  </si>
  <si>
    <t>Doba koncentrace</t>
  </si>
  <si>
    <r>
      <t>T</t>
    </r>
    <r>
      <rPr>
        <b/>
        <vertAlign val="subscript"/>
        <sz val="11"/>
        <color theme="1"/>
        <rFont val="Calibri"/>
        <family val="2"/>
        <charset val="238"/>
        <scheme val="minor"/>
      </rPr>
      <t>c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</si>
  <si>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r>
      <t>Poměr I</t>
    </r>
    <r>
      <rPr>
        <b/>
        <vertAlign val="subscript"/>
        <sz val="11"/>
        <color theme="1"/>
        <rFont val="Calibri"/>
        <family val="2"/>
        <charset val="238"/>
        <scheme val="minor"/>
      </rPr>
      <t>a</t>
    </r>
    <r>
      <rPr>
        <b/>
        <sz val="11"/>
        <color theme="1"/>
        <rFont val="Calibri"/>
        <family val="2"/>
        <charset val="238"/>
        <scheme val="minor"/>
      </rPr>
      <t xml:space="preserve"> / H</t>
    </r>
    <r>
      <rPr>
        <b/>
        <vertAlign val="subscript"/>
        <sz val="11"/>
        <color theme="1"/>
        <rFont val="Calibri"/>
        <family val="2"/>
        <charset val="238"/>
        <scheme val="minor"/>
      </rPr>
      <t>s</t>
    </r>
  </si>
  <si>
    <t>Jednotkový kulm. průtok</t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</si>
  <si>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pH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</si>
  <si>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t>Kulminanční průtok</t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</si>
  <si>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pH</t>
    </r>
    <r>
      <rPr>
        <b/>
        <sz val="11"/>
        <color theme="1"/>
        <rFont val="Calibri"/>
        <family val="2"/>
        <charset val="238"/>
        <scheme val="minor"/>
      </rPr>
      <t xml:space="preserve"> =</t>
    </r>
  </si>
  <si>
    <t>Opravný součinitel</t>
  </si>
  <si>
    <t>f =</t>
  </si>
  <si>
    <t>Popis:</t>
  </si>
  <si>
    <t>Propustek pod železnicí, bloky OP "U nádraží"</t>
  </si>
  <si>
    <t>min</t>
  </si>
  <si>
    <t>l/s</t>
  </si>
  <si>
    <t>KP2</t>
  </si>
  <si>
    <t>Propustek pod polní cestou bloky OP "U nádraží"</t>
  </si>
  <si>
    <t>KP3</t>
  </si>
  <si>
    <t>KP32</t>
  </si>
  <si>
    <t>Propustek pod tratí</t>
  </si>
  <si>
    <t>KP6</t>
  </si>
  <si>
    <t>KP7</t>
  </si>
  <si>
    <t>KP8</t>
  </si>
  <si>
    <t>Propustky v zahradách + propustek pod silnicí č. 606, lokalita Podhoří</t>
  </si>
  <si>
    <t>KP9</t>
  </si>
  <si>
    <t>Vodoteč vs intravilán - lokalita Tůně</t>
  </si>
  <si>
    <t>KP10</t>
  </si>
  <si>
    <t>Lesní Mlýn</t>
  </si>
  <si>
    <t>KP11</t>
  </si>
  <si>
    <t>Drobná vodoteč u kempu, propustek</t>
  </si>
  <si>
    <t>KP12</t>
  </si>
  <si>
    <t>Propustek v obci Skalka</t>
  </si>
  <si>
    <t>KP14</t>
  </si>
  <si>
    <t>KP31</t>
  </si>
  <si>
    <t>Odtoková dráha vs. intravilán, lokalita Horní Pelhřimov</t>
  </si>
  <si>
    <t>Propustek pod tratí, Výhledský p.</t>
  </si>
  <si>
    <t>KP30</t>
  </si>
  <si>
    <t>Propustek pod tratí a cestou</t>
  </si>
  <si>
    <t>Příkopový propustek č.p.43, intravilán Pomezí n. O. + část lokality "U Nádraží"</t>
  </si>
  <si>
    <t>KP4</t>
  </si>
  <si>
    <t>Propustek pod cestou, intravilán Pomezí nad Ohří</t>
  </si>
  <si>
    <t>KP5</t>
  </si>
  <si>
    <t>Koryto vodoteče vs. intravilán Pomezí nad Ohří</t>
  </si>
  <si>
    <t>Propustek v obci Cetnov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</si>
</sst>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vertAlign val="superscript"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trike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5" fillId="0" borderId="0" xfId="0" applyFont="1"/>
    <xf numFmtId="1" fontId="1" fillId="0" borderId="0" xfId="0" applyNumberFormat="1" applyFont="1"/>
    <xf numFmtId="2" fontId="1" fillId="0" borderId="0" xfId="0" applyNumberFormat="1" applyFont="1"/>
    <xf numFmtId="0" fontId="0" fillId="0" borderId="0" xfId="0" applyFont="1"/>
    <xf numFmtId="164" fontId="1" fillId="0" borderId="0" xfId="0" applyNumberFormat="1" applyFont="1"/>
    <xf numFmtId="0" fontId="8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Fill="1"/>
    <xf numFmtId="0" fontId="0" fillId="2" borderId="0" xfId="0" applyFill="1"/>
    <xf numFmtId="0" fontId="0" fillId="0" borderId="0" xfId="0" applyAlignment="1">
      <alignment horizontal="center"/>
    </xf>
    <xf numFmtId="1" fontId="0" fillId="2" borderId="0" xfId="0" applyNumberFormat="1" applyFill="1"/>
    <xf numFmtId="2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2" fontId="1" fillId="0" borderId="0" xfId="0" applyNumberFormat="1" applyFont="1" applyAlignment="1">
      <alignment horizontal="center"/>
    </xf>
    <xf numFmtId="0" fontId="2" fillId="0" borderId="0" xfId="0" applyFont="1" applyFill="1"/>
    <xf numFmtId="164" fontId="1" fillId="2" borderId="0" xfId="0" applyNumberFormat="1" applyFont="1" applyFill="1"/>
    <xf numFmtId="0" fontId="1" fillId="2" borderId="0" xfId="0" applyFont="1" applyFill="1"/>
    <xf numFmtId="0" fontId="12" fillId="2" borderId="0" xfId="0" applyFont="1" applyFill="1"/>
    <xf numFmtId="164" fontId="0" fillId="0" borderId="0" xfId="0" applyNumberFormat="1" applyFill="1"/>
    <xf numFmtId="165" fontId="1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762000</xdr:colOff>
          <xdr:row>4</xdr:row>
          <xdr:rowOff>142875</xdr:rowOff>
        </xdr:from>
        <xdr:to>
          <xdr:col>4</xdr:col>
          <xdr:colOff>257175</xdr:colOff>
          <xdr:row>7</xdr:row>
          <xdr:rowOff>66675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1047750</xdr:colOff>
          <xdr:row>8</xdr:row>
          <xdr:rowOff>161925</xdr:rowOff>
        </xdr:from>
        <xdr:to>
          <xdr:col>5</xdr:col>
          <xdr:colOff>57150</xdr:colOff>
          <xdr:row>12</xdr:row>
          <xdr:rowOff>0</xdr:rowOff>
        </xdr:to>
        <xdr:sp macro="" textlink="">
          <xdr:nvSpPr>
            <xdr:cNvPr id="6146" name="Object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933450</xdr:colOff>
          <xdr:row>13</xdr:row>
          <xdr:rowOff>123825</xdr:rowOff>
        </xdr:from>
        <xdr:to>
          <xdr:col>5</xdr:col>
          <xdr:colOff>276225</xdr:colOff>
          <xdr:row>15</xdr:row>
          <xdr:rowOff>28575</xdr:rowOff>
        </xdr:to>
        <xdr:sp macro="" textlink="">
          <xdr:nvSpPr>
            <xdr:cNvPr id="6147" name="Object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514350</xdr:colOff>
          <xdr:row>17</xdr:row>
          <xdr:rowOff>180975</xdr:rowOff>
        </xdr:from>
        <xdr:to>
          <xdr:col>5</xdr:col>
          <xdr:colOff>95250</xdr:colOff>
          <xdr:row>19</xdr:row>
          <xdr:rowOff>152400</xdr:rowOff>
        </xdr:to>
        <xdr:sp macro="" textlink="">
          <xdr:nvSpPr>
            <xdr:cNvPr id="6148" name="Object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33</xdr:row>
          <xdr:rowOff>57150</xdr:rowOff>
        </xdr:from>
        <xdr:to>
          <xdr:col>2</xdr:col>
          <xdr:colOff>1428750</xdr:colOff>
          <xdr:row>39</xdr:row>
          <xdr:rowOff>152400</xdr:rowOff>
        </xdr:to>
        <xdr:sp macro="" textlink="">
          <xdr:nvSpPr>
            <xdr:cNvPr id="6150" name="Object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41</xdr:row>
          <xdr:rowOff>104775</xdr:rowOff>
        </xdr:from>
        <xdr:to>
          <xdr:col>4</xdr:col>
          <xdr:colOff>628650</xdr:colOff>
          <xdr:row>43</xdr:row>
          <xdr:rowOff>95250</xdr:rowOff>
        </xdr:to>
        <xdr:sp macro="" textlink="">
          <xdr:nvSpPr>
            <xdr:cNvPr id="6152" name="Object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476250</xdr:colOff>
          <xdr:row>48</xdr:row>
          <xdr:rowOff>19050</xdr:rowOff>
        </xdr:from>
        <xdr:to>
          <xdr:col>3</xdr:col>
          <xdr:colOff>190500</xdr:colOff>
          <xdr:row>50</xdr:row>
          <xdr:rowOff>9525</xdr:rowOff>
        </xdr:to>
        <xdr:sp macro="" textlink="">
          <xdr:nvSpPr>
            <xdr:cNvPr id="6153" name="Object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485775</xdr:colOff>
          <xdr:row>52</xdr:row>
          <xdr:rowOff>9525</xdr:rowOff>
        </xdr:from>
        <xdr:to>
          <xdr:col>3</xdr:col>
          <xdr:colOff>542925</xdr:colOff>
          <xdr:row>54</xdr:row>
          <xdr:rowOff>66675</xdr:rowOff>
        </xdr:to>
        <xdr:sp macro="" textlink="">
          <xdr:nvSpPr>
            <xdr:cNvPr id="6154" name="Object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oneCellAnchor>
    <xdr:from>
      <xdr:col>2</xdr:col>
      <xdr:colOff>754632</xdr:colOff>
      <xdr:row>57</xdr:row>
      <xdr:rowOff>183931</xdr:rowOff>
    </xdr:from>
    <xdr:ext cx="1459109" cy="219163"/>
    <xdr:sp macro="" textlink="">
      <xdr:nvSpPr>
        <xdr:cNvPr id="2" name="TextovéPole 1"/>
        <xdr:cNvSpPr txBox="1"/>
      </xdr:nvSpPr>
      <xdr:spPr>
        <a:xfrm>
          <a:off x="1529770" y="11745310"/>
          <a:ext cx="1459109" cy="219163"/>
        </a:xfrm>
        <a:prstGeom prst="rect">
          <a:avLst/>
        </a:prstGeom>
        <a:noFill/>
        <a:ln w="635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1400"/>
            <a:t>T = T</a:t>
          </a:r>
          <a:r>
            <a:rPr lang="cs-CZ" sz="1400" baseline="-25000"/>
            <a:t>ta</a:t>
          </a:r>
          <a:r>
            <a:rPr lang="cs-CZ" sz="1400"/>
            <a:t> + T</a:t>
          </a:r>
          <a:r>
            <a:rPr lang="cs-CZ" sz="1400" baseline="-25000"/>
            <a:t>tb</a:t>
          </a:r>
          <a:r>
            <a:rPr lang="cs-CZ" sz="1400"/>
            <a:t> + T</a:t>
          </a:r>
          <a:r>
            <a:rPr lang="cs-CZ" sz="1400" baseline="-25000"/>
            <a:t>tc</a:t>
          </a:r>
          <a:r>
            <a:rPr lang="cs-CZ" sz="1400" baseline="0"/>
            <a:t> (h)</a:t>
          </a:r>
          <a:endParaRPr lang="cs-CZ" sz="1400" baseline="-250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9"/>
  <sheetViews>
    <sheetView view="pageLayout" topLeftCell="A34" zoomScale="115" zoomScaleNormal="70" zoomScalePageLayoutView="115" workbookViewId="0">
      <selection activeCell="G18" sqref="G18"/>
    </sheetView>
  </sheetViews>
  <sheetFormatPr defaultRowHeight="15" x14ac:dyDescent="0.25"/>
  <cols>
    <col min="2" max="2" width="2.42578125" customWidth="1"/>
    <col min="3" max="3" width="21.7109375" customWidth="1"/>
    <col min="7" max="7" width="5" customWidth="1"/>
  </cols>
  <sheetData>
    <row r="1" spans="1:8" ht="18.75" x14ac:dyDescent="0.3">
      <c r="A1" s="2" t="s">
        <v>31</v>
      </c>
    </row>
    <row r="4" spans="1:8" x14ac:dyDescent="0.25">
      <c r="A4" t="s">
        <v>35</v>
      </c>
    </row>
    <row r="6" spans="1:8" ht="18" x14ac:dyDescent="0.35">
      <c r="A6" t="s">
        <v>6</v>
      </c>
      <c r="F6" t="s">
        <v>0</v>
      </c>
      <c r="G6" t="s">
        <v>7</v>
      </c>
    </row>
    <row r="7" spans="1:8" ht="18" x14ac:dyDescent="0.35">
      <c r="G7" t="s">
        <v>8</v>
      </c>
    </row>
    <row r="8" spans="1:8" x14ac:dyDescent="0.25">
      <c r="G8" t="s">
        <v>9</v>
      </c>
    </row>
    <row r="10" spans="1:8" x14ac:dyDescent="0.25">
      <c r="A10" t="s">
        <v>10</v>
      </c>
      <c r="G10" t="s">
        <v>0</v>
      </c>
      <c r="H10" t="s">
        <v>9</v>
      </c>
    </row>
    <row r="11" spans="1:8" x14ac:dyDescent="0.25">
      <c r="H11" t="s">
        <v>11</v>
      </c>
    </row>
    <row r="15" spans="1:8" ht="18.75" x14ac:dyDescent="0.35">
      <c r="A15" t="s">
        <v>12</v>
      </c>
      <c r="G15" t="s">
        <v>0</v>
      </c>
      <c r="H15" t="s">
        <v>13</v>
      </c>
    </row>
    <row r="16" spans="1:8" ht="17.25" x14ac:dyDescent="0.25">
      <c r="H16" t="s">
        <v>14</v>
      </c>
    </row>
    <row r="17" spans="1:8" ht="18" x14ac:dyDescent="0.35">
      <c r="H17" t="s">
        <v>7</v>
      </c>
    </row>
    <row r="19" spans="1:8" ht="18.75" x14ac:dyDescent="0.35">
      <c r="A19" t="s">
        <v>15</v>
      </c>
      <c r="G19" t="s">
        <v>0</v>
      </c>
      <c r="H19" t="s">
        <v>27</v>
      </c>
    </row>
    <row r="20" spans="1:8" ht="18" x14ac:dyDescent="0.35">
      <c r="H20" t="s">
        <v>32</v>
      </c>
    </row>
    <row r="21" spans="1:8" x14ac:dyDescent="0.25">
      <c r="H21" t="s">
        <v>33</v>
      </c>
    </row>
    <row r="22" spans="1:8" ht="18.75" x14ac:dyDescent="0.35">
      <c r="H22" t="s">
        <v>28</v>
      </c>
    </row>
    <row r="23" spans="1:8" ht="18" x14ac:dyDescent="0.35">
      <c r="H23" t="s">
        <v>29</v>
      </c>
    </row>
    <row r="24" spans="1:8" x14ac:dyDescent="0.25">
      <c r="H24" t="s">
        <v>30</v>
      </c>
    </row>
    <row r="31" spans="1:8" ht="18.75" x14ac:dyDescent="0.3">
      <c r="A31" s="2" t="s">
        <v>34</v>
      </c>
    </row>
    <row r="33" spans="1:8" x14ac:dyDescent="0.25">
      <c r="A33" t="s">
        <v>36</v>
      </c>
    </row>
    <row r="35" spans="1:8" ht="18" x14ac:dyDescent="0.35">
      <c r="D35" t="s">
        <v>0</v>
      </c>
      <c r="E35" t="s">
        <v>37</v>
      </c>
    </row>
    <row r="36" spans="1:8" x14ac:dyDescent="0.25">
      <c r="E36" t="s">
        <v>38</v>
      </c>
    </row>
    <row r="37" spans="1:8" x14ac:dyDescent="0.25">
      <c r="E37" t="s">
        <v>39</v>
      </c>
    </row>
    <row r="38" spans="1:8" ht="18" x14ac:dyDescent="0.35">
      <c r="E38" t="s">
        <v>40</v>
      </c>
    </row>
    <row r="39" spans="1:8" x14ac:dyDescent="0.25">
      <c r="E39" t="s">
        <v>41</v>
      </c>
    </row>
    <row r="42" spans="1:8" ht="18" x14ac:dyDescent="0.35">
      <c r="G42" t="s">
        <v>0</v>
      </c>
      <c r="H42" t="s">
        <v>43</v>
      </c>
    </row>
    <row r="43" spans="1:8" x14ac:dyDescent="0.25">
      <c r="A43" t="s">
        <v>42</v>
      </c>
      <c r="H43" t="s">
        <v>44</v>
      </c>
    </row>
    <row r="44" spans="1:8" x14ac:dyDescent="0.25">
      <c r="H44" t="s">
        <v>45</v>
      </c>
    </row>
    <row r="46" spans="1:8" ht="17.25" x14ac:dyDescent="0.25">
      <c r="C46" s="10" t="s">
        <v>46</v>
      </c>
      <c r="D46" s="10" t="s">
        <v>47</v>
      </c>
      <c r="G46" s="8" t="s">
        <v>0</v>
      </c>
      <c r="H46" t="s">
        <v>45</v>
      </c>
    </row>
    <row r="47" spans="1:8" ht="17.25" x14ac:dyDescent="0.25">
      <c r="D47" s="10" t="s">
        <v>48</v>
      </c>
      <c r="H47" t="s">
        <v>49</v>
      </c>
    </row>
    <row r="49" spans="1:6" ht="18" x14ac:dyDescent="0.35">
      <c r="A49" t="s">
        <v>51</v>
      </c>
      <c r="E49" t="s">
        <v>0</v>
      </c>
      <c r="F49" t="s">
        <v>43</v>
      </c>
    </row>
    <row r="50" spans="1:6" x14ac:dyDescent="0.25">
      <c r="F50" t="s">
        <v>44</v>
      </c>
    </row>
    <row r="51" spans="1:6" x14ac:dyDescent="0.25">
      <c r="F51" t="s">
        <v>45</v>
      </c>
    </row>
    <row r="53" spans="1:6" x14ac:dyDescent="0.25">
      <c r="E53" t="s">
        <v>0</v>
      </c>
      <c r="F53" t="s">
        <v>52</v>
      </c>
    </row>
    <row r="54" spans="1:6" x14ac:dyDescent="0.25">
      <c r="F54" t="s">
        <v>53</v>
      </c>
    </row>
    <row r="55" spans="1:6" x14ac:dyDescent="0.25">
      <c r="F55" t="s">
        <v>54</v>
      </c>
    </row>
    <row r="56" spans="1:6" x14ac:dyDescent="0.25">
      <c r="F56" t="s">
        <v>55</v>
      </c>
    </row>
    <row r="57" spans="1:6" x14ac:dyDescent="0.25">
      <c r="F57" t="s">
        <v>56</v>
      </c>
    </row>
    <row r="59" spans="1:6" x14ac:dyDescent="0.25">
      <c r="A59" t="s">
        <v>57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Equation.3" shapeId="6145" r:id="rId4">
          <objectPr defaultSize="0" autoPict="0" r:id="rId5">
            <anchor moveWithCells="1">
              <from>
                <xdr:col>2</xdr:col>
                <xdr:colOff>762000</xdr:colOff>
                <xdr:row>4</xdr:row>
                <xdr:rowOff>142875</xdr:rowOff>
              </from>
              <to>
                <xdr:col>4</xdr:col>
                <xdr:colOff>257175</xdr:colOff>
                <xdr:row>7</xdr:row>
                <xdr:rowOff>66675</xdr:rowOff>
              </to>
            </anchor>
          </objectPr>
        </oleObject>
      </mc:Choice>
      <mc:Fallback>
        <oleObject progId="Equation.3" shapeId="6145" r:id="rId4"/>
      </mc:Fallback>
    </mc:AlternateContent>
    <mc:AlternateContent xmlns:mc="http://schemas.openxmlformats.org/markup-compatibility/2006">
      <mc:Choice Requires="x14">
        <oleObject progId="Equation.3" shapeId="6146" r:id="rId6">
          <objectPr defaultSize="0" autoPict="0" r:id="rId7">
            <anchor moveWithCells="1">
              <from>
                <xdr:col>2</xdr:col>
                <xdr:colOff>1047750</xdr:colOff>
                <xdr:row>8</xdr:row>
                <xdr:rowOff>161925</xdr:rowOff>
              </from>
              <to>
                <xdr:col>5</xdr:col>
                <xdr:colOff>57150</xdr:colOff>
                <xdr:row>12</xdr:row>
                <xdr:rowOff>0</xdr:rowOff>
              </to>
            </anchor>
          </objectPr>
        </oleObject>
      </mc:Choice>
      <mc:Fallback>
        <oleObject progId="Equation.3" shapeId="6146" r:id="rId6"/>
      </mc:Fallback>
    </mc:AlternateContent>
    <mc:AlternateContent xmlns:mc="http://schemas.openxmlformats.org/markup-compatibility/2006">
      <mc:Choice Requires="x14">
        <oleObject progId="Equation.3" shapeId="6147" r:id="rId8">
          <objectPr defaultSize="0" autoPict="0" r:id="rId9">
            <anchor moveWithCells="1">
              <from>
                <xdr:col>2</xdr:col>
                <xdr:colOff>933450</xdr:colOff>
                <xdr:row>13</xdr:row>
                <xdr:rowOff>123825</xdr:rowOff>
              </from>
              <to>
                <xdr:col>5</xdr:col>
                <xdr:colOff>276225</xdr:colOff>
                <xdr:row>15</xdr:row>
                <xdr:rowOff>28575</xdr:rowOff>
              </to>
            </anchor>
          </objectPr>
        </oleObject>
      </mc:Choice>
      <mc:Fallback>
        <oleObject progId="Equation.3" shapeId="6147" r:id="rId8"/>
      </mc:Fallback>
    </mc:AlternateContent>
    <mc:AlternateContent xmlns:mc="http://schemas.openxmlformats.org/markup-compatibility/2006">
      <mc:Choice Requires="x14">
        <oleObject progId="Equation.3" shapeId="6148" r:id="rId10">
          <objectPr defaultSize="0" autoPict="0" r:id="rId11">
            <anchor moveWithCells="1">
              <from>
                <xdr:col>2</xdr:col>
                <xdr:colOff>514350</xdr:colOff>
                <xdr:row>17</xdr:row>
                <xdr:rowOff>180975</xdr:rowOff>
              </from>
              <to>
                <xdr:col>5</xdr:col>
                <xdr:colOff>95250</xdr:colOff>
                <xdr:row>19</xdr:row>
                <xdr:rowOff>152400</xdr:rowOff>
              </to>
            </anchor>
          </objectPr>
        </oleObject>
      </mc:Choice>
      <mc:Fallback>
        <oleObject progId="Equation.3" shapeId="6148" r:id="rId10"/>
      </mc:Fallback>
    </mc:AlternateContent>
    <mc:AlternateContent xmlns:mc="http://schemas.openxmlformats.org/markup-compatibility/2006">
      <mc:Choice Requires="x14">
        <oleObject progId="Equation.3" shapeId="6150" r:id="rId12">
          <objectPr defaultSize="0" autoPict="0" r:id="rId13">
            <anchor moveWithCells="1">
              <from>
                <xdr:col>0</xdr:col>
                <xdr:colOff>66675</xdr:colOff>
                <xdr:row>33</xdr:row>
                <xdr:rowOff>57150</xdr:rowOff>
              </from>
              <to>
                <xdr:col>2</xdr:col>
                <xdr:colOff>1428750</xdr:colOff>
                <xdr:row>39</xdr:row>
                <xdr:rowOff>152400</xdr:rowOff>
              </to>
            </anchor>
          </objectPr>
        </oleObject>
      </mc:Choice>
      <mc:Fallback>
        <oleObject progId="Equation.3" shapeId="6150" r:id="rId12"/>
      </mc:Fallback>
    </mc:AlternateContent>
    <mc:AlternateContent xmlns:mc="http://schemas.openxmlformats.org/markup-compatibility/2006">
      <mc:Choice Requires="x14">
        <oleObject progId="Equation.3" shapeId="6152" r:id="rId14">
          <objectPr defaultSize="0" autoPict="0" r:id="rId15">
            <anchor moveWithCells="1">
              <from>
                <xdr:col>3</xdr:col>
                <xdr:colOff>19050</xdr:colOff>
                <xdr:row>41</xdr:row>
                <xdr:rowOff>104775</xdr:rowOff>
              </from>
              <to>
                <xdr:col>4</xdr:col>
                <xdr:colOff>628650</xdr:colOff>
                <xdr:row>43</xdr:row>
                <xdr:rowOff>95250</xdr:rowOff>
              </to>
            </anchor>
          </objectPr>
        </oleObject>
      </mc:Choice>
      <mc:Fallback>
        <oleObject progId="Equation.3" shapeId="6152" r:id="rId14"/>
      </mc:Fallback>
    </mc:AlternateContent>
    <mc:AlternateContent xmlns:mc="http://schemas.openxmlformats.org/markup-compatibility/2006">
      <mc:Choice Requires="x14">
        <oleObject progId="Equation.3" shapeId="6153" r:id="rId16">
          <objectPr defaultSize="0" autoPict="0" r:id="rId17">
            <anchor moveWithCells="1">
              <from>
                <xdr:col>2</xdr:col>
                <xdr:colOff>476250</xdr:colOff>
                <xdr:row>48</xdr:row>
                <xdr:rowOff>19050</xdr:rowOff>
              </from>
              <to>
                <xdr:col>3</xdr:col>
                <xdr:colOff>190500</xdr:colOff>
                <xdr:row>50</xdr:row>
                <xdr:rowOff>9525</xdr:rowOff>
              </to>
            </anchor>
          </objectPr>
        </oleObject>
      </mc:Choice>
      <mc:Fallback>
        <oleObject progId="Equation.3" shapeId="6153" r:id="rId16"/>
      </mc:Fallback>
    </mc:AlternateContent>
    <mc:AlternateContent xmlns:mc="http://schemas.openxmlformats.org/markup-compatibility/2006">
      <mc:Choice Requires="x14">
        <oleObject progId="Equation.3" shapeId="6154" r:id="rId18">
          <objectPr defaultSize="0" autoPict="0" r:id="rId19">
            <anchor moveWithCells="1">
              <from>
                <xdr:col>2</xdr:col>
                <xdr:colOff>485775</xdr:colOff>
                <xdr:row>52</xdr:row>
                <xdr:rowOff>9525</xdr:rowOff>
              </from>
              <to>
                <xdr:col>3</xdr:col>
                <xdr:colOff>542925</xdr:colOff>
                <xdr:row>54</xdr:row>
                <xdr:rowOff>66675</xdr:rowOff>
              </to>
            </anchor>
          </objectPr>
        </oleObject>
      </mc:Choice>
      <mc:Fallback>
        <oleObject progId="Equation.3" shapeId="6154" r:id="rId18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E9" sqref="E9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134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135</v>
      </c>
    </row>
    <row r="4" spans="1:23" x14ac:dyDescent="0.25">
      <c r="M4" s="1" t="s">
        <v>20</v>
      </c>
      <c r="O4" s="4" t="s">
        <v>21</v>
      </c>
      <c r="P4" s="7">
        <f>25.4*(1000/$E$9-10)</f>
        <v>125.1044776119403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0.91700243716256147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160.52677863992938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0.17505600000000002</v>
      </c>
      <c r="F8" t="s">
        <v>63</v>
      </c>
      <c r="G8" s="14" t="s">
        <v>4</v>
      </c>
      <c r="H8" s="15">
        <v>175056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67</v>
      </c>
      <c r="M9" s="1" t="s">
        <v>66</v>
      </c>
      <c r="O9" s="4" t="s">
        <v>67</v>
      </c>
      <c r="P9" s="12">
        <f>(0.007*(((E18*E14)/0.3048)^0.8))/(((E10/25.4)^0.5)*(E21^0.4))</f>
        <v>0.41096968226351499</v>
      </c>
      <c r="Q9" s="1" t="s">
        <v>84</v>
      </c>
      <c r="R9" s="11" t="s">
        <v>4</v>
      </c>
      <c r="S9" s="6">
        <f>P9*60*60</f>
        <v>1479.4908561486541</v>
      </c>
      <c r="T9" s="1" t="s">
        <v>5</v>
      </c>
      <c r="U9" s="11" t="s">
        <v>4</v>
      </c>
      <c r="V9" s="6">
        <f>S9/60</f>
        <v>24.658180935810901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0.11032789601313391</v>
      </c>
      <c r="Q11" s="1" t="s">
        <v>84</v>
      </c>
      <c r="R11" s="11" t="s">
        <v>4</v>
      </c>
      <c r="S11" s="6">
        <f>P11*60*60</f>
        <v>397.18042564728205</v>
      </c>
      <c r="T11" s="1" t="s">
        <v>5</v>
      </c>
      <c r="U11" s="11" t="s">
        <v>4</v>
      </c>
      <c r="V11" s="6">
        <f>S11/60</f>
        <v>6.619673760788034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686</v>
      </c>
      <c r="M12" s="1" t="s">
        <v>46</v>
      </c>
      <c r="O12" s="4" t="s">
        <v>91</v>
      </c>
      <c r="P12" s="7">
        <f>4.918*(E22^0.5)</f>
        <v>1.4754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586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3.5460262820450006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23">
        <v>3.3000000000000002E-2</v>
      </c>
      <c r="M19" s="1" t="s">
        <v>100</v>
      </c>
      <c r="O19" s="4" t="s">
        <v>101</v>
      </c>
      <c r="P19" s="7">
        <f>P9+P11+P14</f>
        <v>0.52129757827664891</v>
      </c>
      <c r="Q19" s="1" t="s">
        <v>84</v>
      </c>
      <c r="R19" s="11" t="s">
        <v>4</v>
      </c>
      <c r="S19" s="6">
        <f>P19*60*60</f>
        <v>1876.6712817959362</v>
      </c>
      <c r="T19" s="1" t="s">
        <v>5</v>
      </c>
      <c r="U19" s="11" t="s">
        <v>4</v>
      </c>
      <c r="V19" s="6">
        <f>S19/60</f>
        <v>31.277854696598936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0.09</v>
      </c>
      <c r="F21" t="s">
        <v>88</v>
      </c>
      <c r="M21" s="1" t="s">
        <v>102</v>
      </c>
      <c r="O21" s="4"/>
      <c r="P21" s="21">
        <v>0.75</v>
      </c>
      <c r="Q21" s="1"/>
    </row>
    <row r="22" spans="1:23" ht="18" x14ac:dyDescent="0.35">
      <c r="A22" t="s">
        <v>79</v>
      </c>
      <c r="D22" s="3" t="s">
        <v>82</v>
      </c>
      <c r="E22" s="13">
        <v>0.09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0.12</v>
      </c>
      <c r="F23" t="s">
        <v>88</v>
      </c>
      <c r="M23" s="1" t="s">
        <v>103</v>
      </c>
      <c r="N23" s="1"/>
      <c r="O23" s="4" t="s">
        <v>104</v>
      </c>
      <c r="P23" s="22">
        <v>100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6.9026514815169627E-3</v>
      </c>
      <c r="Q25" s="1" t="s">
        <v>26</v>
      </c>
      <c r="R25" s="19" t="s">
        <v>4</v>
      </c>
      <c r="S25" s="7">
        <f>P25*1000</f>
        <v>6.9026514815169628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N31" sqref="N31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120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121</v>
      </c>
    </row>
    <row r="4" spans="1:23" x14ac:dyDescent="0.25">
      <c r="M4" s="1" t="s">
        <v>20</v>
      </c>
      <c r="O4" s="4" t="s">
        <v>21</v>
      </c>
      <c r="P4" s="7">
        <f>25.4*(1000/$E$9-10)</f>
        <v>125.1044776119403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0.91700243716256147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160.52677863992938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0.17505600000000002</v>
      </c>
      <c r="F8" t="s">
        <v>63</v>
      </c>
      <c r="G8" s="14" t="s">
        <v>4</v>
      </c>
      <c r="H8" s="15">
        <v>175056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67</v>
      </c>
      <c r="M9" s="1" t="s">
        <v>66</v>
      </c>
      <c r="O9" s="4" t="s">
        <v>67</v>
      </c>
      <c r="P9" s="12">
        <f>(0.007*(((E18*E14)/0.3048)^0.8))/(((E10/25.4)^0.5)*(E21^0.4))</f>
        <v>0.41096968226351499</v>
      </c>
      <c r="Q9" s="1" t="s">
        <v>84</v>
      </c>
      <c r="R9" s="11" t="s">
        <v>4</v>
      </c>
      <c r="S9" s="6">
        <f>P9*60*60</f>
        <v>1479.4908561486541</v>
      </c>
      <c r="T9" s="1" t="s">
        <v>5</v>
      </c>
      <c r="U9" s="11" t="s">
        <v>4</v>
      </c>
      <c r="V9" s="6">
        <f>S9/60</f>
        <v>24.658180935810901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0.11032789601313391</v>
      </c>
      <c r="Q11" s="1" t="s">
        <v>84</v>
      </c>
      <c r="R11" s="11" t="s">
        <v>4</v>
      </c>
      <c r="S11" s="6">
        <f>P11*60*60</f>
        <v>397.18042564728205</v>
      </c>
      <c r="T11" s="1" t="s">
        <v>5</v>
      </c>
      <c r="U11" s="11" t="s">
        <v>4</v>
      </c>
      <c r="V11" s="6">
        <f>S11/60</f>
        <v>6.619673760788034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686</v>
      </c>
      <c r="M12" s="1" t="s">
        <v>46</v>
      </c>
      <c r="O12" s="4" t="s">
        <v>91</v>
      </c>
      <c r="P12" s="7">
        <f>4.918*(E22^0.5)</f>
        <v>1.4754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586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3.5460262820450006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23">
        <v>3.3000000000000002E-2</v>
      </c>
      <c r="M19" s="1" t="s">
        <v>100</v>
      </c>
      <c r="O19" s="4" t="s">
        <v>101</v>
      </c>
      <c r="P19" s="7">
        <f>P9+P11+P14</f>
        <v>0.52129757827664891</v>
      </c>
      <c r="Q19" s="1" t="s">
        <v>84</v>
      </c>
      <c r="R19" s="11" t="s">
        <v>4</v>
      </c>
      <c r="S19" s="6">
        <f>P19*60*60</f>
        <v>1876.6712817959362</v>
      </c>
      <c r="T19" s="1" t="s">
        <v>5</v>
      </c>
      <c r="U19" s="11" t="s">
        <v>4</v>
      </c>
      <c r="V19" s="6">
        <f>S19/60</f>
        <v>31.277854696598936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0.09</v>
      </c>
      <c r="F21" t="s">
        <v>88</v>
      </c>
      <c r="M21" s="1" t="s">
        <v>102</v>
      </c>
      <c r="O21" s="4"/>
      <c r="P21" s="21">
        <v>0.75</v>
      </c>
      <c r="Q21" s="1"/>
    </row>
    <row r="22" spans="1:23" ht="18" x14ac:dyDescent="0.35">
      <c r="A22" t="s">
        <v>79</v>
      </c>
      <c r="D22" s="3" t="s">
        <v>82</v>
      </c>
      <c r="E22" s="13">
        <v>0.09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0.12</v>
      </c>
      <c r="F23" t="s">
        <v>88</v>
      </c>
      <c r="M23" s="1" t="s">
        <v>103</v>
      </c>
      <c r="N23" s="1"/>
      <c r="O23" s="4" t="s">
        <v>104</v>
      </c>
      <c r="P23" s="22">
        <v>100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6.9026514815169627E-3</v>
      </c>
      <c r="Q25" s="1" t="s">
        <v>26</v>
      </c>
      <c r="R25" s="19" t="s">
        <v>4</v>
      </c>
      <c r="S25" s="7">
        <f>P25*1000</f>
        <v>6.9026514815169628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view="pageLayout" topLeftCell="C1" zoomScale="85" zoomScalePageLayoutView="85" workbookViewId="0">
      <selection activeCell="S25" sqref="S25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122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123</v>
      </c>
    </row>
    <row r="4" spans="1:23" x14ac:dyDescent="0.25">
      <c r="M4" s="1" t="s">
        <v>20</v>
      </c>
      <c r="O4" s="4" t="s">
        <v>21</v>
      </c>
      <c r="P4" s="7">
        <f>25.4*(1000/$E$9-10)</f>
        <v>108.85714285714288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1.6886277106439325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1464.0723090547917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0.86701899999999998</v>
      </c>
      <c r="F8" t="s">
        <v>63</v>
      </c>
      <c r="G8" s="14" t="s">
        <v>4</v>
      </c>
      <c r="H8" s="15">
        <v>867019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70</v>
      </c>
      <c r="M9" s="1" t="s">
        <v>66</v>
      </c>
      <c r="O9" s="4" t="s">
        <v>67</v>
      </c>
      <c r="P9" s="12">
        <f>(0.007*(((E18*E14)/0.3048)^0.8))/(((E10/25.4)^0.5)*(E21^0.4))</f>
        <v>0.2100913401764529</v>
      </c>
      <c r="Q9" s="1" t="s">
        <v>84</v>
      </c>
      <c r="R9" s="11" t="s">
        <v>4</v>
      </c>
      <c r="S9" s="6">
        <f>P9*60*60</f>
        <v>756.32882463523038</v>
      </c>
      <c r="T9" s="1" t="s">
        <v>5</v>
      </c>
      <c r="U9" s="11" t="s">
        <v>4</v>
      </c>
      <c r="V9" s="6">
        <f>S9/60</f>
        <v>12.605480410587173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4.9114864821293E-2</v>
      </c>
      <c r="Q11" s="1" t="s">
        <v>84</v>
      </c>
      <c r="R11" s="11" t="s">
        <v>4</v>
      </c>
      <c r="S11" s="6">
        <f>P11*60*60</f>
        <v>176.81351335665479</v>
      </c>
      <c r="T11" s="1" t="s">
        <v>5</v>
      </c>
      <c r="U11" s="11" t="s">
        <v>4</v>
      </c>
      <c r="V11" s="6">
        <f>S11/60</f>
        <v>2.9468918892775799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2177</v>
      </c>
      <c r="M12" s="1" t="s">
        <v>46</v>
      </c>
      <c r="O12" s="4" t="s">
        <v>91</v>
      </c>
      <c r="P12" s="7">
        <f>4.918*(E22^0.5)</f>
        <v>1.204659055500767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0.14601633958538351</v>
      </c>
      <c r="Q14" s="1" t="s">
        <v>84</v>
      </c>
      <c r="R14" s="11" t="s">
        <v>4</v>
      </c>
      <c r="S14" s="6">
        <f>P14*60*60</f>
        <v>525.65882250738071</v>
      </c>
      <c r="T14" s="1" t="s">
        <v>5</v>
      </c>
      <c r="U14" s="11" t="s">
        <v>4</v>
      </c>
      <c r="V14" s="6">
        <f>S14/60</f>
        <v>8.7609803751230118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213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1864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3.5460262820450006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0.06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0.4052225445831294</v>
      </c>
      <c r="Q19" s="1" t="s">
        <v>84</v>
      </c>
      <c r="R19" s="11" t="s">
        <v>4</v>
      </c>
      <c r="S19" s="6">
        <f>P19*60*60</f>
        <v>1458.801160499266</v>
      </c>
      <c r="T19" s="1" t="s">
        <v>5</v>
      </c>
      <c r="U19" s="11" t="s">
        <v>4</v>
      </c>
      <c r="V19" s="6">
        <f>S19/60</f>
        <v>24.313352674987765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0.06</v>
      </c>
      <c r="F21" t="s">
        <v>88</v>
      </c>
      <c r="M21" s="1" t="s">
        <v>102</v>
      </c>
      <c r="O21" s="4"/>
      <c r="P21" s="21">
        <v>0.67</v>
      </c>
      <c r="Q21" s="1"/>
    </row>
    <row r="22" spans="1:23" ht="18" x14ac:dyDescent="0.35">
      <c r="A22" t="s">
        <v>79</v>
      </c>
      <c r="D22" s="3" t="s">
        <v>82</v>
      </c>
      <c r="E22" s="13">
        <v>0.06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0.12</v>
      </c>
      <c r="F23" t="s">
        <v>88</v>
      </c>
      <c r="M23" s="1" t="s">
        <v>103</v>
      </c>
      <c r="N23" s="1"/>
      <c r="O23" s="4" t="s">
        <v>104</v>
      </c>
      <c r="P23" s="22">
        <v>140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8.8137153005098445E-2</v>
      </c>
      <c r="Q25" s="1" t="s">
        <v>26</v>
      </c>
      <c r="R25" s="19" t="s">
        <v>4</v>
      </c>
      <c r="S25" s="7">
        <f>P25*1000</f>
        <v>88.13715300509844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E9" sqref="E9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124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125</v>
      </c>
    </row>
    <row r="4" spans="1:23" x14ac:dyDescent="0.25">
      <c r="M4" s="1" t="s">
        <v>20</v>
      </c>
      <c r="O4" s="4" t="s">
        <v>21</v>
      </c>
      <c r="P4" s="7">
        <f>25.4*(1000/$E$9-10)</f>
        <v>108.85714285714288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1.6886277106439325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2974.2357114716096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1.761333</v>
      </c>
      <c r="F8" t="s">
        <v>63</v>
      </c>
      <c r="G8" s="14" t="s">
        <v>4</v>
      </c>
      <c r="H8" s="15">
        <v>1761333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70</v>
      </c>
      <c r="M9" s="1" t="s">
        <v>66</v>
      </c>
      <c r="O9" s="4" t="s">
        <v>67</v>
      </c>
      <c r="P9" s="12">
        <f>(0.007*(((E18*E14)/0.3048)^0.8))/(((E10/25.4)^0.5)*(E21^0.4))</f>
        <v>0.22345334863011798</v>
      </c>
      <c r="Q9" s="1" t="s">
        <v>84</v>
      </c>
      <c r="R9" s="11" t="s">
        <v>4</v>
      </c>
      <c r="S9" s="6">
        <f>P9*60*60</f>
        <v>804.4320550684248</v>
      </c>
      <c r="T9" s="1" t="s">
        <v>5</v>
      </c>
      <c r="U9" s="11" t="s">
        <v>4</v>
      </c>
      <c r="V9" s="6">
        <f>S9/60</f>
        <v>13.40720091780708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6.789579820258522E-2</v>
      </c>
      <c r="Q11" s="1" t="s">
        <v>84</v>
      </c>
      <c r="R11" s="11" t="s">
        <v>4</v>
      </c>
      <c r="S11" s="6">
        <f>P11*60*60</f>
        <v>244.42487352930681</v>
      </c>
      <c r="T11" s="1" t="s">
        <v>5</v>
      </c>
      <c r="U11" s="11" t="s">
        <v>4</v>
      </c>
      <c r="V11" s="6">
        <f>S11/60</f>
        <v>4.0737478921551133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2640</v>
      </c>
      <c r="M12" s="1" t="s">
        <v>46</v>
      </c>
      <c r="O12" s="4" t="s">
        <v>91</v>
      </c>
      <c r="P12" s="7">
        <f>4.918*(E22^0.5)</f>
        <v>1.3910204599501763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0.26698314877132745</v>
      </c>
      <c r="Q14" s="1" t="s">
        <v>84</v>
      </c>
      <c r="R14" s="11" t="s">
        <v>4</v>
      </c>
      <c r="S14" s="6">
        <f>P14*60*60</f>
        <v>961.13933557677888</v>
      </c>
      <c r="T14" s="1" t="s">
        <v>5</v>
      </c>
      <c r="U14" s="11" t="s">
        <v>4</v>
      </c>
      <c r="V14" s="6">
        <f>S14/60</f>
        <v>16.018988926279647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340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2200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2.2889501225956819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7.0000000000000007E-2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0.55833229560403064</v>
      </c>
      <c r="Q19" s="1" t="s">
        <v>84</v>
      </c>
      <c r="R19" s="11" t="s">
        <v>4</v>
      </c>
      <c r="S19" s="6">
        <f>P19*60*60</f>
        <v>2009.9962641745103</v>
      </c>
      <c r="T19" s="1" t="s">
        <v>5</v>
      </c>
      <c r="U19" s="11" t="s">
        <v>4</v>
      </c>
      <c r="V19" s="6">
        <f>S19/60</f>
        <v>33.49993773624184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7.0000000000000007E-2</v>
      </c>
      <c r="F21" t="s">
        <v>88</v>
      </c>
      <c r="M21" s="1" t="s">
        <v>102</v>
      </c>
      <c r="O21" s="4"/>
      <c r="P21" s="21">
        <v>0.67</v>
      </c>
      <c r="Q21" s="1"/>
    </row>
    <row r="22" spans="1:23" ht="18" x14ac:dyDescent="0.35">
      <c r="A22" t="s">
        <v>79</v>
      </c>
      <c r="D22" s="3" t="s">
        <v>82</v>
      </c>
      <c r="E22" s="13">
        <v>0.08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0.05</v>
      </c>
      <c r="F23" t="s">
        <v>88</v>
      </c>
      <c r="M23" s="1" t="s">
        <v>103</v>
      </c>
      <c r="N23" s="1"/>
      <c r="O23" s="4" t="s">
        <v>104</v>
      </c>
      <c r="P23" s="22">
        <v>120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0.15347056271193507</v>
      </c>
      <c r="Q25" s="1" t="s">
        <v>26</v>
      </c>
      <c r="R25" s="19" t="s">
        <v>4</v>
      </c>
      <c r="S25" s="7">
        <f>P25*1000</f>
        <v>153.47056271193506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126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127</v>
      </c>
    </row>
    <row r="4" spans="1:23" x14ac:dyDescent="0.25">
      <c r="M4" s="1" t="s">
        <v>20</v>
      </c>
      <c r="O4" s="4" t="s">
        <v>21</v>
      </c>
      <c r="P4" s="7">
        <f>25.4*(1000/$E$9-10)</f>
        <v>125.1044776119403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0.91700243716256147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1615.146653654846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1.761333</v>
      </c>
      <c r="F8" t="s">
        <v>63</v>
      </c>
      <c r="G8" s="14" t="s">
        <v>4</v>
      </c>
      <c r="H8" s="15">
        <v>1761333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67</v>
      </c>
      <c r="M9" s="1" t="s">
        <v>66</v>
      </c>
      <c r="O9" s="4" t="s">
        <v>67</v>
      </c>
      <c r="P9" s="12">
        <f>(0.007*(((E18*E14)/0.3048)^0.8))/(((E10/25.4)^0.5)*(E21^0.4))</f>
        <v>0.48333282220375029</v>
      </c>
      <c r="Q9" s="1" t="s">
        <v>84</v>
      </c>
      <c r="R9" s="11" t="s">
        <v>4</v>
      </c>
      <c r="S9" s="6">
        <f>P9*60*60</f>
        <v>1739.998159933501</v>
      </c>
      <c r="T9" s="1" t="s">
        <v>5</v>
      </c>
      <c r="U9" s="11" t="s">
        <v>4</v>
      </c>
      <c r="V9" s="6">
        <f>S9/60</f>
        <v>28.999969332225017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8.5316901332762492E-3</v>
      </c>
      <c r="Q11" s="1" t="s">
        <v>84</v>
      </c>
      <c r="R11" s="11" t="s">
        <v>4</v>
      </c>
      <c r="S11" s="6">
        <f>P11*60*60</f>
        <v>30.714084479794494</v>
      </c>
      <c r="T11" s="1" t="s">
        <v>5</v>
      </c>
      <c r="U11" s="11" t="s">
        <v>4</v>
      </c>
      <c r="V11" s="6">
        <f>S11/60</f>
        <v>0.51190140799657491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304</v>
      </c>
      <c r="M12" s="1" t="s">
        <v>46</v>
      </c>
      <c r="O12" s="4" t="s">
        <v>91</v>
      </c>
      <c r="P12" s="7">
        <f>4.918*(E22^0.5)</f>
        <v>1.204659055500767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1.6022034028314047E-2</v>
      </c>
      <c r="Q14" s="1" t="s">
        <v>84</v>
      </c>
      <c r="R14" s="11" t="s">
        <v>4</v>
      </c>
      <c r="S14" s="6">
        <f>P14*60*60</f>
        <v>57.679322501930571</v>
      </c>
      <c r="T14" s="1" t="s">
        <v>5</v>
      </c>
      <c r="U14" s="11" t="s">
        <v>4</v>
      </c>
      <c r="V14" s="6">
        <f>S14/60</f>
        <v>0.96132204169884283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37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167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2.8953183351695992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0.50788654636534059</v>
      </c>
      <c r="Q19" s="1" t="s">
        <v>84</v>
      </c>
      <c r="R19" s="11" t="s">
        <v>4</v>
      </c>
      <c r="S19" s="6">
        <f>P19*60*60</f>
        <v>1828.3915669152261</v>
      </c>
      <c r="T19" s="1" t="s">
        <v>5</v>
      </c>
      <c r="U19" s="11" t="s">
        <v>4</v>
      </c>
      <c r="V19" s="6">
        <f>S19/60</f>
        <v>30.473192781920435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0.06</v>
      </c>
      <c r="F21" t="s">
        <v>88</v>
      </c>
      <c r="M21" s="1" t="s">
        <v>102</v>
      </c>
      <c r="O21" s="4"/>
      <c r="P21" s="21">
        <v>0.75</v>
      </c>
      <c r="Q21" s="1"/>
    </row>
    <row r="22" spans="1:23" ht="18" x14ac:dyDescent="0.35">
      <c r="A22" t="s">
        <v>79</v>
      </c>
      <c r="D22" s="3" t="s">
        <v>82</v>
      </c>
      <c r="E22" s="13">
        <v>0.06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0.08</v>
      </c>
      <c r="F23" t="s">
        <v>88</v>
      </c>
      <c r="M23" s="1" t="s">
        <v>103</v>
      </c>
      <c r="N23" s="1"/>
      <c r="O23" s="4" t="s">
        <v>104</v>
      </c>
      <c r="P23" s="22">
        <v>100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6.945130610715837E-2</v>
      </c>
      <c r="Q25" s="1" t="s">
        <v>26</v>
      </c>
      <c r="R25" s="19" t="s">
        <v>4</v>
      </c>
      <c r="S25" s="7">
        <f>P25*1000</f>
        <v>69.451306107158373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128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129</v>
      </c>
    </row>
    <row r="4" spans="1:23" x14ac:dyDescent="0.25">
      <c r="M4" s="1" t="s">
        <v>20</v>
      </c>
      <c r="O4" s="4" t="s">
        <v>21</v>
      </c>
      <c r="P4" s="7">
        <f>25.4*(1000/$E$9-10)</f>
        <v>89.243243243243256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3.1300094367162941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1283.9924711297583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0.41022000000000003</v>
      </c>
      <c r="F8" t="s">
        <v>63</v>
      </c>
      <c r="G8" s="14" t="s">
        <v>4</v>
      </c>
      <c r="H8" s="15">
        <v>410220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74</v>
      </c>
      <c r="M9" s="1" t="s">
        <v>66</v>
      </c>
      <c r="O9" s="4" t="s">
        <v>67</v>
      </c>
      <c r="P9" s="12">
        <f>(0.007*(((E18*E14)/0.3048)^0.8))/(((E10/25.4)^0.5)*(E21^0.4))</f>
        <v>0.78670691646019841</v>
      </c>
      <c r="Q9" s="1" t="s">
        <v>84</v>
      </c>
      <c r="R9" s="11" t="s">
        <v>4</v>
      </c>
      <c r="S9" s="6">
        <f>P9*60*60</f>
        <v>2832.1448992567143</v>
      </c>
      <c r="T9" s="1" t="s">
        <v>5</v>
      </c>
      <c r="U9" s="11" t="s">
        <v>4</v>
      </c>
      <c r="V9" s="6">
        <f>S9/60</f>
        <v>47.202414987611903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0.13766402870830344</v>
      </c>
      <c r="Q11" s="1" t="s">
        <v>84</v>
      </c>
      <c r="R11" s="11" t="s">
        <v>4</v>
      </c>
      <c r="S11" s="6">
        <f>P11*60*60</f>
        <v>495.5905033498924</v>
      </c>
      <c r="T11" s="1" t="s">
        <v>5</v>
      </c>
      <c r="U11" s="11" t="s">
        <v>4</v>
      </c>
      <c r="V11" s="6">
        <f>S11/60</f>
        <v>8.2598417224982068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1088</v>
      </c>
      <c r="M12" s="1" t="s">
        <v>46</v>
      </c>
      <c r="O12" s="4" t="s">
        <v>91</v>
      </c>
      <c r="P12" s="7">
        <f>4.918*(E22^0.5)</f>
        <v>1.0996982313343966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130</v>
      </c>
      <c r="F14" t="s">
        <v>3</v>
      </c>
      <c r="M14" s="1" t="s">
        <v>50</v>
      </c>
      <c r="O14" s="4" t="s">
        <v>93</v>
      </c>
      <c r="P14" s="7">
        <f>E16/(3600*P17)</f>
        <v>4.2359146783447869E-2</v>
      </c>
      <c r="Q14" s="1" t="s">
        <v>84</v>
      </c>
      <c r="R14" s="11" t="s">
        <v>4</v>
      </c>
      <c r="S14" s="6">
        <f>P14*60*60</f>
        <v>152.49292842041234</v>
      </c>
      <c r="T14" s="1" t="s">
        <v>5</v>
      </c>
      <c r="U14" s="11" t="s">
        <v>4</v>
      </c>
      <c r="V14" s="6">
        <f>S14/60</f>
        <v>2.5415488070068721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545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413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2.7083223089623405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0.9667300919519497</v>
      </c>
      <c r="Q19" s="1" t="s">
        <v>84</v>
      </c>
      <c r="R19" s="11" t="s">
        <v>4</v>
      </c>
      <c r="S19" s="6">
        <f>P19*60*60</f>
        <v>3480.2283310270186</v>
      </c>
      <c r="T19" s="1" t="s">
        <v>5</v>
      </c>
      <c r="U19" s="11" t="s">
        <v>4</v>
      </c>
      <c r="V19" s="6">
        <f>S19/60</f>
        <v>58.00380551711698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0.03</v>
      </c>
      <c r="F21" t="s">
        <v>88</v>
      </c>
      <c r="M21" s="1" t="s">
        <v>102</v>
      </c>
      <c r="O21" s="4"/>
      <c r="P21" s="21">
        <v>0.55000000000000004</v>
      </c>
      <c r="Q21" s="1"/>
    </row>
    <row r="22" spans="1:23" ht="18" x14ac:dyDescent="0.35">
      <c r="A22" t="s">
        <v>79</v>
      </c>
      <c r="D22" s="3" t="s">
        <v>82</v>
      </c>
      <c r="E22" s="13">
        <v>0.05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7.0000000000000007E-2</v>
      </c>
      <c r="F23" t="s">
        <v>88</v>
      </c>
      <c r="M23" s="1" t="s">
        <v>103</v>
      </c>
      <c r="N23" s="1"/>
      <c r="O23" s="4" t="s">
        <v>104</v>
      </c>
      <c r="P23" s="22">
        <v>145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8.0056930574940413E-2</v>
      </c>
      <c r="Q25" s="1" t="s">
        <v>26</v>
      </c>
      <c r="R25" s="19" t="s">
        <v>4</v>
      </c>
      <c r="S25" s="7">
        <f>P25*1000</f>
        <v>80.056930574940409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130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141</v>
      </c>
    </row>
    <row r="4" spans="1:23" x14ac:dyDescent="0.25">
      <c r="M4" s="1" t="s">
        <v>20</v>
      </c>
      <c r="O4" s="4" t="s">
        <v>21</v>
      </c>
      <c r="P4" s="7">
        <f>25.4*(1000/$E$9-10)</f>
        <v>136.76923076923077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0.53740501442561661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69.933589337234338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0.130132</v>
      </c>
      <c r="F8" t="s">
        <v>63</v>
      </c>
      <c r="G8" s="14" t="s">
        <v>4</v>
      </c>
      <c r="H8" s="15">
        <v>130132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65</v>
      </c>
      <c r="M9" s="1" t="s">
        <v>66</v>
      </c>
      <c r="O9" s="4" t="s">
        <v>67</v>
      </c>
      <c r="P9" s="12">
        <f>(0.007*(((E18*E14)/0.3048)^0.8))/(((E10/25.4)^0.5)*(E21^0.4))</f>
        <v>0.86904432713819657</v>
      </c>
      <c r="Q9" s="1" t="s">
        <v>84</v>
      </c>
      <c r="R9" s="11" t="s">
        <v>4</v>
      </c>
      <c r="S9" s="6">
        <f>P9*60*60</f>
        <v>3128.5595776975078</v>
      </c>
      <c r="T9" s="1" t="s">
        <v>5</v>
      </c>
      <c r="U9" s="11" t="s">
        <v>4</v>
      </c>
      <c r="V9" s="6">
        <f>S9/60</f>
        <v>52.142659628291796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4.5980786586686202E-2</v>
      </c>
      <c r="Q11" s="1" t="s">
        <v>84</v>
      </c>
      <c r="R11" s="11" t="s">
        <v>4</v>
      </c>
      <c r="S11" s="6">
        <f>P11*60*60</f>
        <v>165.53083171207032</v>
      </c>
      <c r="T11" s="1" t="s">
        <v>5</v>
      </c>
      <c r="U11" s="11" t="s">
        <v>4</v>
      </c>
      <c r="V11" s="6">
        <f>S11/60</f>
        <v>2.7588471952011719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440</v>
      </c>
      <c r="M12" s="1" t="s">
        <v>46</v>
      </c>
      <c r="O12" s="4" t="s">
        <v>91</v>
      </c>
      <c r="P12" s="7">
        <f>4.918*(E22^0.5)</f>
        <v>1.6311160718967856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170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270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2.7083223089623405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23">
        <v>3.3000000000000002E-2</v>
      </c>
      <c r="M19" s="1" t="s">
        <v>100</v>
      </c>
      <c r="O19" s="4" t="s">
        <v>101</v>
      </c>
      <c r="P19" s="7">
        <f>P9+P11+P14</f>
        <v>0.91502511372488282</v>
      </c>
      <c r="Q19" s="1" t="s">
        <v>84</v>
      </c>
      <c r="R19" s="11" t="s">
        <v>4</v>
      </c>
      <c r="S19" s="6">
        <f>P19*60*60</f>
        <v>3294.0904094095781</v>
      </c>
      <c r="T19" s="1" t="s">
        <v>5</v>
      </c>
      <c r="U19" s="11" t="s">
        <v>4</v>
      </c>
      <c r="V19" s="6">
        <f>S19/60</f>
        <v>54.901506823492966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0.04</v>
      </c>
      <c r="F21" t="s">
        <v>88</v>
      </c>
      <c r="M21" s="1" t="s">
        <v>102</v>
      </c>
      <c r="O21" s="4"/>
      <c r="P21" s="21">
        <v>0.8</v>
      </c>
      <c r="Q21" s="1"/>
    </row>
    <row r="22" spans="1:23" ht="18" x14ac:dyDescent="0.35">
      <c r="A22" t="s">
        <v>79</v>
      </c>
      <c r="D22" s="3" t="s">
        <v>82</v>
      </c>
      <c r="E22" s="13">
        <v>0.11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7.0000000000000007E-2</v>
      </c>
      <c r="F23" t="s">
        <v>88</v>
      </c>
      <c r="M23" s="1" t="s">
        <v>103</v>
      </c>
      <c r="N23" s="1"/>
      <c r="O23" s="4" t="s">
        <v>104</v>
      </c>
      <c r="P23" s="22">
        <v>73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0.375</v>
      </c>
      <c r="F25" t="s">
        <v>97</v>
      </c>
      <c r="M25" s="1" t="s">
        <v>105</v>
      </c>
      <c r="N25" s="1"/>
      <c r="O25" s="4" t="s">
        <v>106</v>
      </c>
      <c r="P25" s="9">
        <f>0.00043*P23*E8*P5*E28</f>
        <v>2.1952153692957862E-3</v>
      </c>
      <c r="Q25" s="1" t="s">
        <v>26</v>
      </c>
      <c r="R25" s="19" t="s">
        <v>4</v>
      </c>
      <c r="S25" s="7">
        <f>P25*1000</f>
        <v>2.1952153692957861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tabSelected="1" showWhiteSpace="0" zoomScalePageLayoutView="85" workbookViewId="0">
      <selection activeCell="H12" sqref="H12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131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132</v>
      </c>
    </row>
    <row r="4" spans="1:23" x14ac:dyDescent="0.25">
      <c r="M4" s="1" t="s">
        <v>20</v>
      </c>
      <c r="O4" s="4" t="s">
        <v>21</v>
      </c>
      <c r="P4" s="7">
        <f>25.4*(1000/$E$9-10)</f>
        <v>136.76923076923077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0.53740501442561661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9.0821447437929201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1.6899999999999998E-2</v>
      </c>
      <c r="F8" t="s">
        <v>63</v>
      </c>
      <c r="G8" s="14" t="s">
        <v>4</v>
      </c>
      <c r="H8" s="15">
        <v>16900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65</v>
      </c>
      <c r="M9" s="1" t="s">
        <v>66</v>
      </c>
      <c r="O9" s="4" t="s">
        <v>67</v>
      </c>
      <c r="P9" s="12">
        <f>(0.007*(((E18*E14)/0.3048)^0.8))/(((E10/25.4)^0.5)*(E21^0.4))</f>
        <v>0.41096968226351499</v>
      </c>
      <c r="Q9" s="1" t="s">
        <v>84</v>
      </c>
      <c r="R9" s="11" t="s">
        <v>4</v>
      </c>
      <c r="S9" s="6">
        <f>P9*60*60</f>
        <v>1479.4908561486541</v>
      </c>
      <c r="T9" s="1" t="s">
        <v>5</v>
      </c>
      <c r="U9" s="11" t="s">
        <v>4</v>
      </c>
      <c r="V9" s="6">
        <f>S9/60</f>
        <v>24.658180935810901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7.04385611517096E-2</v>
      </c>
      <c r="Q11" s="1" t="s">
        <v>84</v>
      </c>
      <c r="R11" s="11" t="s">
        <v>4</v>
      </c>
      <c r="S11" s="6">
        <f>P11*60*60</f>
        <v>253.57882014615458</v>
      </c>
      <c r="T11" s="1" t="s">
        <v>5</v>
      </c>
      <c r="U11" s="11" t="s">
        <v>4</v>
      </c>
      <c r="V11" s="6">
        <f>S11/60</f>
        <v>4.2263136691025762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583</v>
      </c>
      <c r="M12" s="1" t="s">
        <v>46</v>
      </c>
      <c r="O12" s="4" t="s">
        <v>91</v>
      </c>
      <c r="P12" s="7">
        <f>4.918*(E22^0.5)</f>
        <v>1.9047332096648077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483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2.7083223089623405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23">
        <v>3.3000000000000002E-2</v>
      </c>
      <c r="M19" s="1" t="s">
        <v>100</v>
      </c>
      <c r="O19" s="4" t="s">
        <v>101</v>
      </c>
      <c r="P19" s="7">
        <f>P9+P11+P14</f>
        <v>0.48140824341522459</v>
      </c>
      <c r="Q19" s="1" t="s">
        <v>84</v>
      </c>
      <c r="R19" s="11" t="s">
        <v>4</v>
      </c>
      <c r="S19" s="6">
        <f>P19*60*60</f>
        <v>1733.0696762948085</v>
      </c>
      <c r="T19" s="1" t="s">
        <v>5</v>
      </c>
      <c r="U19" s="11" t="s">
        <v>4</v>
      </c>
      <c r="V19" s="6">
        <f>S19/60</f>
        <v>28.884494604913474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0.09</v>
      </c>
      <c r="F21" t="s">
        <v>88</v>
      </c>
      <c r="M21" s="1" t="s">
        <v>102</v>
      </c>
      <c r="O21" s="4"/>
      <c r="P21" s="21">
        <v>0.8</v>
      </c>
      <c r="Q21" s="1"/>
    </row>
    <row r="22" spans="1:23" ht="18" x14ac:dyDescent="0.35">
      <c r="A22" t="s">
        <v>79</v>
      </c>
      <c r="D22" s="3" t="s">
        <v>82</v>
      </c>
      <c r="E22" s="13">
        <v>0.15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7.0000000000000007E-2</v>
      </c>
      <c r="F23" t="s">
        <v>88</v>
      </c>
      <c r="M23" s="1" t="s">
        <v>103</v>
      </c>
      <c r="N23" s="1"/>
      <c r="O23" s="4" t="s">
        <v>104</v>
      </c>
      <c r="P23" s="22">
        <v>80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0.375</v>
      </c>
      <c r="F25" t="s">
        <v>97</v>
      </c>
      <c r="M25" s="1" t="s">
        <v>105</v>
      </c>
      <c r="N25" s="1"/>
      <c r="O25" s="4" t="s">
        <v>106</v>
      </c>
      <c r="P25" s="25">
        <f>0.00043*P23*E8*P5*E28</f>
        <v>3.1242577918647643E-4</v>
      </c>
      <c r="Q25" s="1" t="s">
        <v>26</v>
      </c>
      <c r="R25" s="19" t="s">
        <v>4</v>
      </c>
      <c r="S25" s="7">
        <f>P25*1000</f>
        <v>0.3124257791864764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="85" zoomScaleNormal="85" zoomScalePageLayoutView="85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" t="s">
        <v>59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114</v>
      </c>
    </row>
    <row r="4" spans="1:23" x14ac:dyDescent="0.25">
      <c r="M4" s="1" t="s">
        <v>20</v>
      </c>
      <c r="O4" s="4" t="s">
        <v>21</v>
      </c>
      <c r="P4" s="7">
        <f>25.4*(1000/$E$9-10)</f>
        <v>67.518987341772146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5.709876685736007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410.68288062156228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7.1925000000000003E-2</v>
      </c>
      <c r="F8" t="s">
        <v>63</v>
      </c>
      <c r="G8" s="14" t="s">
        <v>4</v>
      </c>
      <c r="H8" s="15">
        <v>71925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79</v>
      </c>
      <c r="M9" s="1" t="s">
        <v>66</v>
      </c>
      <c r="O9" s="4" t="s">
        <v>67</v>
      </c>
      <c r="P9" s="12">
        <f>(0.007*(((E18*E14)/0.3048)^0.8))/(((E10/25.4)^0.5)*(E21^0.4))</f>
        <v>0.70119284149040251</v>
      </c>
      <c r="Q9" s="1" t="s">
        <v>84</v>
      </c>
      <c r="R9" s="11" t="s">
        <v>4</v>
      </c>
      <c r="S9" s="6">
        <f>P9*60*60</f>
        <v>2524.2942293654487</v>
      </c>
      <c r="T9" s="1" t="s">
        <v>5</v>
      </c>
      <c r="U9" s="11" t="s">
        <v>4</v>
      </c>
      <c r="V9" s="6">
        <f>S9/60</f>
        <v>42.071570489424147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0.13273236636392391</v>
      </c>
      <c r="Q11" s="1" t="s">
        <v>84</v>
      </c>
      <c r="R11" s="11" t="s">
        <v>4</v>
      </c>
      <c r="S11" s="6">
        <f>P11*60*60</f>
        <v>477.83651891012607</v>
      </c>
      <c r="T11" s="1" t="s">
        <v>5</v>
      </c>
      <c r="U11" s="11" t="s">
        <v>4</v>
      </c>
      <c r="V11" s="6">
        <f>S11/60</f>
        <v>7.9639419818354344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636</v>
      </c>
      <c r="M12" s="1" t="s">
        <v>46</v>
      </c>
      <c r="O12" s="4" t="s">
        <v>91</v>
      </c>
      <c r="P12" s="7">
        <f>4.918*(E22^0.5)</f>
        <v>0.98360000000000003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130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v>470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1">
        <f>E25/E26</f>
        <v>0.25</v>
      </c>
    </row>
    <row r="17" spans="1:23" x14ac:dyDescent="0.25">
      <c r="D17" s="3"/>
      <c r="O17" s="4" t="s">
        <v>91</v>
      </c>
      <c r="P17" s="7">
        <f>(1/E19)*(P16^(2/3))*(E23^(0.5))</f>
        <v>2.4051531090427267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0.83392520785432644</v>
      </c>
      <c r="Q19" s="1" t="s">
        <v>84</v>
      </c>
      <c r="R19" s="11" t="s">
        <v>4</v>
      </c>
      <c r="S19" s="6">
        <f>P19*60*60</f>
        <v>3002.1307482755751</v>
      </c>
      <c r="T19" s="1" t="s">
        <v>5</v>
      </c>
      <c r="U19" s="11" t="s">
        <v>4</v>
      </c>
      <c r="V19" s="6">
        <f>S19/60</f>
        <v>50.035512471259587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0.04</v>
      </c>
      <c r="F21" t="s">
        <v>88</v>
      </c>
      <c r="M21" s="1" t="s">
        <v>102</v>
      </c>
      <c r="O21" s="4"/>
      <c r="P21" s="21">
        <v>0.42</v>
      </c>
      <c r="Q21" s="1"/>
    </row>
    <row r="22" spans="1:23" ht="18" x14ac:dyDescent="0.35">
      <c r="A22" t="s">
        <v>79</v>
      </c>
      <c r="D22" s="3" t="s">
        <v>82</v>
      </c>
      <c r="E22" s="13">
        <v>0.04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0.04</v>
      </c>
      <c r="F23" t="s">
        <v>88</v>
      </c>
      <c r="M23" s="1" t="s">
        <v>103</v>
      </c>
      <c r="N23" s="1"/>
      <c r="O23" s="4" t="s">
        <v>104</v>
      </c>
      <c r="P23" s="22">
        <v>250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0.4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4.4148409666817948E-2</v>
      </c>
      <c r="Q25" s="1" t="s">
        <v>26</v>
      </c>
      <c r="R25" s="19" t="s">
        <v>4</v>
      </c>
      <c r="S25" s="7">
        <f>P25*1000</f>
        <v>44.148409666817948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1.6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70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" t="s">
        <v>113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110</v>
      </c>
    </row>
    <row r="4" spans="1:23" x14ac:dyDescent="0.25">
      <c r="M4" s="1" t="s">
        <v>20</v>
      </c>
      <c r="O4" s="4" t="s">
        <v>21</v>
      </c>
      <c r="P4" s="7">
        <f>25.4*(1000/$E$9-10)</f>
        <v>75.870129870129858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4.562532093292047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1744.4704582739341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0.38234699999999999</v>
      </c>
      <c r="F8" t="s">
        <v>63</v>
      </c>
      <c r="G8" s="14" t="s">
        <v>4</v>
      </c>
      <c r="H8" s="15">
        <v>382347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77</v>
      </c>
      <c r="M9" s="1" t="s">
        <v>66</v>
      </c>
      <c r="O9" s="4" t="s">
        <v>67</v>
      </c>
      <c r="P9" s="12">
        <f>(0.007*(((E18*E14)/0.3048)^0.8))/(((E10/25.4)^0.5)*(E21^0.4))</f>
        <v>0.70119284149040251</v>
      </c>
      <c r="Q9" s="1" t="s">
        <v>84</v>
      </c>
      <c r="R9" s="11" t="s">
        <v>4</v>
      </c>
      <c r="S9" s="6">
        <f>P9*60*60</f>
        <v>2524.2942293654487</v>
      </c>
      <c r="T9" s="1" t="s">
        <v>5</v>
      </c>
      <c r="U9" s="11" t="s">
        <v>4</v>
      </c>
      <c r="V9" s="6">
        <f>S9/60</f>
        <v>42.071570489424147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0.14826487732140436</v>
      </c>
      <c r="Q11" s="1" t="s">
        <v>84</v>
      </c>
      <c r="R11" s="11" t="s">
        <v>4</v>
      </c>
      <c r="S11" s="6">
        <f>P11*60*60</f>
        <v>533.75355835705579</v>
      </c>
      <c r="T11" s="1" t="s">
        <v>5</v>
      </c>
      <c r="U11" s="11" t="s">
        <v>4</v>
      </c>
      <c r="V11" s="6">
        <f>S11/60</f>
        <v>8.8958926392842628</v>
      </c>
      <c r="W11" s="1" t="s">
        <v>111</v>
      </c>
    </row>
    <row r="12" spans="1:23" ht="18" x14ac:dyDescent="0.35">
      <c r="A12" t="s">
        <v>64</v>
      </c>
      <c r="D12" s="3" t="s">
        <v>87</v>
      </c>
      <c r="E12">
        <v>783</v>
      </c>
      <c r="M12" s="1" t="s">
        <v>46</v>
      </c>
      <c r="O12" s="4" t="s">
        <v>91</v>
      </c>
      <c r="P12" s="7">
        <f>4.918*(E22^0.5)</f>
        <v>0.98360000000000003</v>
      </c>
      <c r="Q12" s="1" t="s">
        <v>92</v>
      </c>
    </row>
    <row r="14" spans="1:23" ht="18" x14ac:dyDescent="0.35">
      <c r="A14" t="s">
        <v>68</v>
      </c>
      <c r="D14" s="3" t="s">
        <v>71</v>
      </c>
      <c r="E14">
        <v>130</v>
      </c>
      <c r="F14" t="s">
        <v>3</v>
      </c>
      <c r="M14" s="1" t="s">
        <v>50</v>
      </c>
      <c r="O14" s="4" t="s">
        <v>93</v>
      </c>
      <c r="P14" s="7">
        <f>E16/(3600*P17)</f>
        <v>1.4783073652099844E-2</v>
      </c>
      <c r="Q14" s="1" t="s">
        <v>84</v>
      </c>
      <c r="R14" s="11" t="s">
        <v>4</v>
      </c>
      <c r="S14" s="6">
        <f>P14*60*60</f>
        <v>53.219065147559434</v>
      </c>
      <c r="T14" s="1" t="s">
        <v>5</v>
      </c>
      <c r="U14" s="11" t="s">
        <v>4</v>
      </c>
      <c r="V14" s="6">
        <f>S14/60</f>
        <v>0.88698441912599058</v>
      </c>
      <c r="W14" s="1" t="s">
        <v>111</v>
      </c>
    </row>
    <row r="15" spans="1:23" ht="18" x14ac:dyDescent="0.35">
      <c r="A15" t="s">
        <v>69</v>
      </c>
      <c r="D15" s="3" t="s">
        <v>72</v>
      </c>
      <c r="E15">
        <f>E12-(E14+E16)</f>
        <v>525</v>
      </c>
      <c r="F15" t="s">
        <v>3</v>
      </c>
    </row>
    <row r="16" spans="1:23" ht="18" x14ac:dyDescent="0.35">
      <c r="A16" t="s">
        <v>70</v>
      </c>
      <c r="D16" s="3" t="s">
        <v>73</v>
      </c>
      <c r="E16">
        <v>128</v>
      </c>
      <c r="F16" t="s">
        <v>3</v>
      </c>
      <c r="M16" s="1" t="s">
        <v>99</v>
      </c>
      <c r="O16" s="4" t="s">
        <v>98</v>
      </c>
      <c r="P16" s="1">
        <f>E25/E26</f>
        <v>0.25</v>
      </c>
    </row>
    <row r="17" spans="1:23" x14ac:dyDescent="0.25">
      <c r="D17" s="3"/>
      <c r="O17" s="4" t="s">
        <v>91</v>
      </c>
      <c r="P17" s="7">
        <f>(1/E19)*(P16^(2/3))*(E23^(0.5))</f>
        <v>2.4051531090427267</v>
      </c>
      <c r="Q17" s="1" t="s">
        <v>92</v>
      </c>
    </row>
    <row r="18" spans="1:23" ht="18" x14ac:dyDescent="0.35">
      <c r="A18" t="s">
        <v>74</v>
      </c>
      <c r="D18" s="3" t="s">
        <v>76</v>
      </c>
      <c r="E18">
        <v>0.17</v>
      </c>
    </row>
    <row r="19" spans="1:23" ht="18" x14ac:dyDescent="0.35">
      <c r="A19" t="s">
        <v>75</v>
      </c>
      <c r="D19" s="3" t="s">
        <v>77</v>
      </c>
      <c r="E19">
        <v>3.3000000000000002E-2</v>
      </c>
      <c r="M19" s="1" t="s">
        <v>100</v>
      </c>
      <c r="O19" s="4" t="s">
        <v>101</v>
      </c>
      <c r="P19" s="7">
        <f>P9+P11+P14</f>
        <v>0.86424079246390673</v>
      </c>
      <c r="Q19" s="1" t="s">
        <v>84</v>
      </c>
      <c r="R19" s="11" t="s">
        <v>4</v>
      </c>
      <c r="S19" s="6">
        <f>P19*60*60</f>
        <v>3111.2668528700642</v>
      </c>
      <c r="T19" s="1" t="s">
        <v>5</v>
      </c>
      <c r="U19" s="11" t="s">
        <v>4</v>
      </c>
      <c r="V19" s="6">
        <f>S19/60</f>
        <v>51.854447547834404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>
        <v>0.04</v>
      </c>
      <c r="F21" t="s">
        <v>88</v>
      </c>
      <c r="M21" s="1" t="s">
        <v>102</v>
      </c>
      <c r="O21" s="4"/>
      <c r="P21" s="21">
        <v>0.48</v>
      </c>
      <c r="Q21" s="1"/>
    </row>
    <row r="22" spans="1:23" ht="18" x14ac:dyDescent="0.35">
      <c r="A22" t="s">
        <v>79</v>
      </c>
      <c r="D22" s="3" t="s">
        <v>82</v>
      </c>
      <c r="E22">
        <v>0.04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>
        <v>0.04</v>
      </c>
      <c r="F23" t="s">
        <v>88</v>
      </c>
      <c r="M23" s="1" t="s">
        <v>103</v>
      </c>
      <c r="N23" s="1"/>
      <c r="O23" s="4" t="s">
        <v>104</v>
      </c>
      <c r="P23" s="22">
        <v>190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0.4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0.14252323644098042</v>
      </c>
      <c r="Q25" s="1" t="s">
        <v>26</v>
      </c>
      <c r="R25" s="19" t="s">
        <v>4</v>
      </c>
      <c r="S25" s="7">
        <f>P25*1000</f>
        <v>142.52323644098041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1.6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8"/>
  <sheetViews>
    <sheetView showWhiteSpace="0" topLeftCell="A4" zoomScalePageLayoutView="70" workbookViewId="0">
      <selection activeCell="E10" sqref="E10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115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136</v>
      </c>
    </row>
    <row r="4" spans="1:23" x14ac:dyDescent="0.25">
      <c r="M4" s="1" t="s">
        <v>20</v>
      </c>
      <c r="O4" s="4" t="s">
        <v>21</v>
      </c>
      <c r="P4" s="7">
        <f>25.4*(1000/$E$9-10)</f>
        <v>63.5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6.3477011494252871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236.42647701149426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3.7246000000000001E-2</v>
      </c>
      <c r="F8" t="s">
        <v>63</v>
      </c>
      <c r="G8" s="14" t="s">
        <v>4</v>
      </c>
      <c r="H8" s="15">
        <v>37246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80</v>
      </c>
      <c r="M9" s="1" t="s">
        <v>66</v>
      </c>
      <c r="O9" s="4" t="s">
        <v>67</v>
      </c>
      <c r="P9" s="12">
        <f>(0.007*(((E18*E14)/0.3048)^0.8))/(((E10/25.4)^0.5)*(E21^0.4))</f>
        <v>0.25771972027341394</v>
      </c>
      <c r="Q9" s="1" t="s">
        <v>84</v>
      </c>
      <c r="R9" s="11" t="s">
        <v>4</v>
      </c>
      <c r="S9" s="6">
        <f>P9*60*60</f>
        <v>927.79099298429014</v>
      </c>
      <c r="T9" s="1" t="s">
        <v>5</v>
      </c>
      <c r="U9" s="11" t="s">
        <v>4</v>
      </c>
      <c r="V9" s="6">
        <f>S9/60</f>
        <v>15.463183216404836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</v>
      </c>
      <c r="Q11" s="1" t="s">
        <v>84</v>
      </c>
      <c r="R11" s="11" t="s">
        <v>4</v>
      </c>
      <c r="S11" s="6">
        <f>P11*60*60</f>
        <v>0</v>
      </c>
      <c r="T11" s="1" t="s">
        <v>5</v>
      </c>
      <c r="U11" s="11" t="s">
        <v>4</v>
      </c>
      <c r="V11" s="6">
        <f>S11/60</f>
        <v>0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410</v>
      </c>
      <c r="M12" s="1" t="s">
        <v>46</v>
      </c>
      <c r="O12" s="4" t="s">
        <v>91</v>
      </c>
      <c r="P12" s="7">
        <f>4.918*(E22^0.5)</f>
        <v>1.5552081532708091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2.2643651411225509E-2</v>
      </c>
      <c r="Q14" s="1" t="s">
        <v>84</v>
      </c>
      <c r="R14" s="11" t="s">
        <v>4</v>
      </c>
      <c r="S14" s="6">
        <f>P14*60*60</f>
        <v>81.517145080411836</v>
      </c>
      <c r="T14" s="1" t="s">
        <v>5</v>
      </c>
      <c r="U14" s="11" t="s">
        <v>4</v>
      </c>
      <c r="V14" s="6">
        <f>S14/60</f>
        <v>1.3586190846735307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0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310</v>
      </c>
      <c r="F16" t="s">
        <v>3</v>
      </c>
      <c r="M16" s="1" t="s">
        <v>99</v>
      </c>
      <c r="O16" s="4" t="s">
        <v>98</v>
      </c>
      <c r="P16" s="1">
        <f>E25/E26</f>
        <v>0.25</v>
      </c>
    </row>
    <row r="17" spans="1:23" x14ac:dyDescent="0.25">
      <c r="D17" s="3"/>
      <c r="O17" s="4" t="s">
        <v>91</v>
      </c>
      <c r="P17" s="7">
        <f>(1/E19)*(P16^(2/3))*(E23^(0.5))</f>
        <v>3.802880973005168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0.28036337168463943</v>
      </c>
      <c r="Q19" s="1" t="s">
        <v>84</v>
      </c>
      <c r="R19" s="11" t="s">
        <v>4</v>
      </c>
      <c r="S19" s="6">
        <f>P19*60*60</f>
        <v>1009.3081380647018</v>
      </c>
      <c r="T19" s="1" t="s">
        <v>5</v>
      </c>
      <c r="U19" s="11" t="s">
        <v>4</v>
      </c>
      <c r="V19" s="6">
        <f>S19/60</f>
        <v>16.821802301078364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0.1</v>
      </c>
      <c r="F21" t="s">
        <v>88</v>
      </c>
      <c r="M21" s="1" t="s">
        <v>102</v>
      </c>
      <c r="O21" s="4"/>
      <c r="P21" s="13">
        <v>0.4</v>
      </c>
      <c r="Q21" s="1"/>
    </row>
    <row r="22" spans="1:23" ht="18" x14ac:dyDescent="0.35">
      <c r="A22" t="s">
        <v>79</v>
      </c>
      <c r="D22" s="3" t="s">
        <v>82</v>
      </c>
      <c r="E22" s="13">
        <v>0.1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0.1</v>
      </c>
      <c r="F23" t="s">
        <v>88</v>
      </c>
      <c r="M23" s="1" t="s">
        <v>103</v>
      </c>
      <c r="N23" s="1"/>
      <c r="O23" s="4" t="s">
        <v>104</v>
      </c>
      <c r="P23" s="13">
        <v>500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0.4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5.0831692557471261E-2</v>
      </c>
      <c r="Q25" s="1" t="s">
        <v>26</v>
      </c>
      <c r="R25" s="19" t="s">
        <v>4</v>
      </c>
      <c r="S25" s="7">
        <f>P25*1000</f>
        <v>50.831692557471264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1.6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55" workbookViewId="0">
      <selection activeCell="E9" sqref="E9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137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138</v>
      </c>
    </row>
    <row r="4" spans="1:23" x14ac:dyDescent="0.25">
      <c r="M4" s="1" t="s">
        <v>20</v>
      </c>
      <c r="O4" s="4" t="s">
        <v>21</v>
      </c>
      <c r="P4" s="7">
        <f>25.4*(1000/$E$9-10)</f>
        <v>108.85714285714288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1.6886277106439325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21.952160238371121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1.2999999999999999E-2</v>
      </c>
      <c r="F8" t="s">
        <v>63</v>
      </c>
      <c r="G8" s="14" t="s">
        <v>4</v>
      </c>
      <c r="H8" s="15">
        <v>13000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70</v>
      </c>
      <c r="M9" s="1" t="s">
        <v>66</v>
      </c>
      <c r="O9" s="4" t="s">
        <v>67</v>
      </c>
      <c r="P9" s="12">
        <f>(0.007*(((E18*E14)/0.3048)^0.8))/(((E10/25.4)^0.5)*(E21^0.4))</f>
        <v>0.21355004055198862</v>
      </c>
      <c r="Q9" s="1" t="s">
        <v>84</v>
      </c>
      <c r="R9" s="11" t="s">
        <v>4</v>
      </c>
      <c r="S9" s="6">
        <f>P9*60*60</f>
        <v>768.78014598715902</v>
      </c>
      <c r="T9" s="1" t="s">
        <v>5</v>
      </c>
      <c r="U9" s="11" t="s">
        <v>4</v>
      </c>
      <c r="V9" s="6">
        <f>S9/60</f>
        <v>12.813002433119317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4.1415383265436541E-2</v>
      </c>
      <c r="Q11" s="1" t="s">
        <v>84</v>
      </c>
      <c r="R11" s="11" t="s">
        <v>4</v>
      </c>
      <c r="S11" s="6">
        <f>P11*60*60</f>
        <v>149.09537975557154</v>
      </c>
      <c r="T11" s="1" t="s">
        <v>5</v>
      </c>
      <c r="U11" s="11" t="s">
        <v>4</v>
      </c>
      <c r="V11" s="6">
        <f>S11/60</f>
        <v>2.4849229959261923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294</v>
      </c>
      <c r="M12" s="1" t="s">
        <v>46</v>
      </c>
      <c r="O12" s="4" t="s">
        <v>91</v>
      </c>
      <c r="P12" s="7">
        <f>4.918*(E22^0.5)</f>
        <v>1.3011804947815657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194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1">
        <f>E25/E26</f>
        <v>0.25</v>
      </c>
    </row>
    <row r="17" spans="1:23" x14ac:dyDescent="0.25">
      <c r="D17" s="3"/>
      <c r="O17" s="4" t="s">
        <v>91</v>
      </c>
      <c r="P17" s="7">
        <f>(1/E19)*(P16^(2/3))*(E23^(0.5))</f>
        <v>2.4051531090427267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0.05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0.25496542381742515</v>
      </c>
      <c r="Q19" s="1" t="s">
        <v>84</v>
      </c>
      <c r="R19" s="11" t="s">
        <v>4</v>
      </c>
      <c r="S19" s="6">
        <f>P19*60*60</f>
        <v>917.87552574273059</v>
      </c>
      <c r="T19" s="1" t="s">
        <v>5</v>
      </c>
      <c r="U19" s="11" t="s">
        <v>4</v>
      </c>
      <c r="V19" s="6">
        <f>S19/60</f>
        <v>15.29792542904551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0.04</v>
      </c>
      <c r="F21" t="s">
        <v>88</v>
      </c>
      <c r="M21" s="1" t="s">
        <v>102</v>
      </c>
      <c r="O21" s="4"/>
      <c r="P21" s="21">
        <v>0.68</v>
      </c>
      <c r="Q21" s="1"/>
    </row>
    <row r="22" spans="1:23" ht="18" x14ac:dyDescent="0.35">
      <c r="A22" t="s">
        <v>79</v>
      </c>
      <c r="D22" s="3" t="s">
        <v>82</v>
      </c>
      <c r="E22" s="13">
        <v>7.0000000000000007E-2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0.04</v>
      </c>
      <c r="F23" t="s">
        <v>88</v>
      </c>
      <c r="M23" s="1" t="s">
        <v>103</v>
      </c>
      <c r="N23" s="1"/>
      <c r="O23" s="4" t="s">
        <v>104</v>
      </c>
      <c r="P23" s="22">
        <v>150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0.4</v>
      </c>
      <c r="F25" t="s">
        <v>97</v>
      </c>
      <c r="M25" s="1" t="s">
        <v>105</v>
      </c>
      <c r="N25" s="1"/>
      <c r="O25" s="4" t="s">
        <v>106</v>
      </c>
      <c r="P25" s="9">
        <f>0.00043*P23*E8*P5*E28</f>
        <v>1.4159143353749373E-3</v>
      </c>
      <c r="Q25" s="1" t="s">
        <v>26</v>
      </c>
      <c r="R25" s="19" t="s">
        <v>4</v>
      </c>
      <c r="S25" s="7">
        <f>P25*1000</f>
        <v>1.4159143353749373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1.6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view="pageLayout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116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133</v>
      </c>
    </row>
    <row r="4" spans="1:23" x14ac:dyDescent="0.25">
      <c r="M4" s="1" t="s">
        <v>20</v>
      </c>
      <c r="O4" s="4" t="s">
        <v>21</v>
      </c>
      <c r="P4" s="7">
        <f>25.4*(1000/$E$9-10)</f>
        <v>108.85714285714288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1.6886277106439325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10126.700380731663</v>
      </c>
      <c r="Q7" s="1" t="s">
        <v>65</v>
      </c>
    </row>
    <row r="8" spans="1:23" ht="17.25" x14ac:dyDescent="0.25">
      <c r="A8" t="s">
        <v>62</v>
      </c>
      <c r="D8" s="3" t="s">
        <v>2</v>
      </c>
      <c r="E8" s="24">
        <f>H8/1000/1000</f>
        <v>5.9969999999999999</v>
      </c>
      <c r="F8" t="s">
        <v>63</v>
      </c>
      <c r="G8" s="14" t="s">
        <v>4</v>
      </c>
      <c r="H8" s="15">
        <v>5997000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70</v>
      </c>
      <c r="M9" s="1" t="s">
        <v>66</v>
      </c>
      <c r="O9" s="4" t="s">
        <v>67</v>
      </c>
      <c r="P9" s="12">
        <f>(0.007*(((E18*E14)/0.3048)^0.8))/(((E10/25.4)^0.5)*(E21^0.4))</f>
        <v>0.27563956073764262</v>
      </c>
      <c r="Q9" s="1" t="s">
        <v>84</v>
      </c>
      <c r="R9" s="11" t="s">
        <v>4</v>
      </c>
      <c r="S9" s="6">
        <f>P9*60*60</f>
        <v>992.30241865551329</v>
      </c>
      <c r="T9" s="1" t="s">
        <v>5</v>
      </c>
      <c r="U9" s="11" t="s">
        <v>4</v>
      </c>
      <c r="V9" s="6">
        <f>S9/60</f>
        <v>16.538373644258556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5.3092946545569564E-2</v>
      </c>
      <c r="Q11" s="1" t="s">
        <v>84</v>
      </c>
      <c r="R11" s="11" t="s">
        <v>4</v>
      </c>
      <c r="S11" s="6">
        <f>P11*60*60</f>
        <v>191.13460756405041</v>
      </c>
      <c r="T11" s="1" t="s">
        <v>5</v>
      </c>
      <c r="U11" s="11" t="s">
        <v>4</v>
      </c>
      <c r="V11" s="6">
        <f>S11/60</f>
        <v>3.1855767927341736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1484</v>
      </c>
      <c r="M12" s="1" t="s">
        <v>46</v>
      </c>
      <c r="O12" s="4" t="s">
        <v>91</v>
      </c>
      <c r="P12" s="7">
        <f>4.918*(E22^0.5)</f>
        <v>2.4590000000000001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130</v>
      </c>
      <c r="F14" t="s">
        <v>3</v>
      </c>
      <c r="M14" s="1" t="s">
        <v>50</v>
      </c>
      <c r="O14" s="4" t="s">
        <v>93</v>
      </c>
      <c r="P14" s="7">
        <f>E16/(3600*P17)</f>
        <v>0.52135392985572659</v>
      </c>
      <c r="Q14" s="1" t="s">
        <v>84</v>
      </c>
      <c r="R14" s="11" t="s">
        <v>4</v>
      </c>
      <c r="S14" s="6">
        <f>P14*60*60</f>
        <v>1876.8741474806159</v>
      </c>
      <c r="T14" s="1" t="s">
        <v>5</v>
      </c>
      <c r="U14" s="11" t="s">
        <v>4</v>
      </c>
      <c r="V14" s="6">
        <f>S14/60</f>
        <v>31.281235791343597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v>470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3192</v>
      </c>
      <c r="F16" t="s">
        <v>3</v>
      </c>
      <c r="M16" s="1" t="s">
        <v>99</v>
      </c>
      <c r="O16" s="4" t="s">
        <v>98</v>
      </c>
      <c r="P16" s="1">
        <f>E25/E26</f>
        <v>0.25</v>
      </c>
    </row>
    <row r="17" spans="1:23" x14ac:dyDescent="0.25">
      <c r="D17" s="3"/>
      <c r="O17" s="4" t="s">
        <v>91</v>
      </c>
      <c r="P17" s="7">
        <f>(1/E19)*(P16^(2/3))*(E23^(0.5))</f>
        <v>1.7007000731960196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7.0000000000000007E-2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0.85008643713893872</v>
      </c>
      <c r="Q19" s="1" t="s">
        <v>84</v>
      </c>
      <c r="R19" s="11" t="s">
        <v>4</v>
      </c>
      <c r="S19" s="6">
        <f>P19*60*60</f>
        <v>3060.3111737001791</v>
      </c>
      <c r="T19" s="1" t="s">
        <v>5</v>
      </c>
      <c r="U19" s="11" t="s">
        <v>4</v>
      </c>
      <c r="V19" s="6">
        <f>S19/60</f>
        <v>51.005186228336321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7.0000000000000007E-2</v>
      </c>
      <c r="F21" t="s">
        <v>88</v>
      </c>
      <c r="M21" s="1" t="s">
        <v>102</v>
      </c>
      <c r="O21" s="4"/>
      <c r="P21" s="21">
        <v>0.67</v>
      </c>
      <c r="Q21" s="1"/>
    </row>
    <row r="22" spans="1:23" ht="18" x14ac:dyDescent="0.35">
      <c r="A22" t="s">
        <v>79</v>
      </c>
      <c r="D22" s="3" t="s">
        <v>82</v>
      </c>
      <c r="E22" s="13">
        <v>0.25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0.02</v>
      </c>
      <c r="F23" t="s">
        <v>88</v>
      </c>
      <c r="M23" s="1" t="s">
        <v>103</v>
      </c>
      <c r="N23" s="1"/>
      <c r="O23" s="4" t="s">
        <v>104</v>
      </c>
      <c r="P23" s="22">
        <v>108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0.4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0.47028396568117842</v>
      </c>
      <c r="Q25" s="1" t="s">
        <v>26</v>
      </c>
      <c r="R25" s="19" t="s">
        <v>4</v>
      </c>
      <c r="S25" s="7">
        <f>P25*1000</f>
        <v>470.28396568117842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1.6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view="pageLayout" workbookViewId="0">
      <selection activeCell="G24" sqref="G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139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140</v>
      </c>
    </row>
    <row r="4" spans="1:23" x14ac:dyDescent="0.25">
      <c r="M4" s="1" t="s">
        <v>20</v>
      </c>
      <c r="O4" s="4" t="s">
        <v>21</v>
      </c>
      <c r="P4" s="7">
        <f>25.4*(1000/$E$9-10)</f>
        <v>89.243243243243256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3.1300094367162941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669.97851992912274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0.21405000000000002</v>
      </c>
      <c r="F8" t="s">
        <v>63</v>
      </c>
      <c r="G8" s="14" t="s">
        <v>4</v>
      </c>
      <c r="H8" s="15">
        <v>214050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74</v>
      </c>
      <c r="M9" s="1" t="s">
        <v>66</v>
      </c>
      <c r="O9" s="4" t="s">
        <v>67</v>
      </c>
      <c r="P9" s="12">
        <f>(0.007*(((E18*E14)/0.3048)^0.8))/(((E10/25.4)^0.5)*(E21^0.4))</f>
        <v>0.1191896570866518</v>
      </c>
      <c r="Q9" s="1" t="s">
        <v>84</v>
      </c>
      <c r="R9" s="11" t="s">
        <v>4</v>
      </c>
      <c r="S9" s="6">
        <f>P9*60*60</f>
        <v>429.08276551194649</v>
      </c>
      <c r="T9" s="1" t="s">
        <v>5</v>
      </c>
      <c r="U9" s="11" t="s">
        <v>4</v>
      </c>
      <c r="V9" s="6">
        <f>S9/60</f>
        <v>7.1513794251991083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2.3968214713206301E-2</v>
      </c>
      <c r="Q11" s="1" t="s">
        <v>84</v>
      </c>
      <c r="R11" s="11" t="s">
        <v>4</v>
      </c>
      <c r="S11" s="6">
        <f>P11*60*60</f>
        <v>86.285572967542677</v>
      </c>
      <c r="T11" s="1" t="s">
        <v>5</v>
      </c>
      <c r="U11" s="11" t="s">
        <v>4</v>
      </c>
      <c r="V11" s="6">
        <f>S11/60</f>
        <v>1.438092882792378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1300</v>
      </c>
      <c r="M12" s="1" t="s">
        <v>46</v>
      </c>
      <c r="O12" s="4" t="s">
        <v>91</v>
      </c>
      <c r="P12" s="7">
        <f>4.918*(E22^0.5)</f>
        <v>1.7036451743247478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0.12778784348009445</v>
      </c>
      <c r="Q14" s="1" t="s">
        <v>84</v>
      </c>
      <c r="R14" s="11" t="s">
        <v>4</v>
      </c>
      <c r="S14" s="6">
        <f>P14*60*60</f>
        <v>460.03623652834</v>
      </c>
      <c r="T14" s="1" t="s">
        <v>5</v>
      </c>
      <c r="U14" s="11" t="s">
        <v>4</v>
      </c>
      <c r="V14" s="6">
        <f>S14/60</f>
        <v>7.6672706088056666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147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1053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2.2889501225956819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0.04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0.27094571527995259</v>
      </c>
      <c r="Q19" s="1" t="s">
        <v>84</v>
      </c>
      <c r="R19" s="11" t="s">
        <v>4</v>
      </c>
      <c r="S19" s="6">
        <f>P19*60*60</f>
        <v>975.40457500782929</v>
      </c>
      <c r="T19" s="1" t="s">
        <v>5</v>
      </c>
      <c r="U19" s="11" t="s">
        <v>4</v>
      </c>
      <c r="V19" s="6">
        <f>S19/60</f>
        <v>16.256742916797155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0.11</v>
      </c>
      <c r="F21" t="s">
        <v>88</v>
      </c>
      <c r="M21" s="1" t="s">
        <v>102</v>
      </c>
      <c r="O21" s="4"/>
      <c r="P21" s="21">
        <v>0.54</v>
      </c>
      <c r="Q21" s="1"/>
    </row>
    <row r="22" spans="1:23" ht="18" x14ac:dyDescent="0.35">
      <c r="A22" t="s">
        <v>79</v>
      </c>
      <c r="D22" s="3" t="s">
        <v>82</v>
      </c>
      <c r="E22" s="13">
        <v>0.12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0.05</v>
      </c>
      <c r="F23" t="s">
        <v>88</v>
      </c>
      <c r="M23" s="1" t="s">
        <v>103</v>
      </c>
      <c r="N23" s="1"/>
      <c r="O23" s="4" t="s">
        <v>104</v>
      </c>
      <c r="P23" s="22">
        <v>270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7.7784506163771153E-2</v>
      </c>
      <c r="Q25" s="1" t="s">
        <v>26</v>
      </c>
      <c r="R25" s="19" t="s">
        <v>4</v>
      </c>
      <c r="S25" s="7">
        <f>P25*1000</f>
        <v>77.784506163771155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P25" sqref="P25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118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117</v>
      </c>
    </row>
    <row r="4" spans="1:23" x14ac:dyDescent="0.25">
      <c r="M4" s="1" t="s">
        <v>20</v>
      </c>
      <c r="O4" s="4" t="s">
        <v>21</v>
      </c>
      <c r="P4" s="7">
        <f>25.4*(1000/$E$9-10)</f>
        <v>93.945205479452042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2.7222695001996935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16.284616150194566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5.9820000000000003E-3</v>
      </c>
      <c r="F8" t="s">
        <v>63</v>
      </c>
      <c r="G8" s="14" t="s">
        <v>4</v>
      </c>
      <c r="H8" s="15">
        <v>5982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73</v>
      </c>
      <c r="M9" s="1" t="s">
        <v>66</v>
      </c>
      <c r="O9" s="4" t="s">
        <v>67</v>
      </c>
      <c r="P9" s="12">
        <f>(0.007*(((E18*E14)/0.3048)^0.8))/(((E10/25.4)^0.5)*(E21^0.4))</f>
        <v>0.43767418429435384</v>
      </c>
      <c r="Q9" s="1" t="s">
        <v>84</v>
      </c>
      <c r="R9" s="11" t="s">
        <v>4</v>
      </c>
      <c r="S9" s="6">
        <f>P9*60*60</f>
        <v>1575.627063459674</v>
      </c>
      <c r="T9" s="1" t="s">
        <v>5</v>
      </c>
      <c r="U9" s="11" t="s">
        <v>4</v>
      </c>
      <c r="V9" s="6">
        <f>S9/60</f>
        <v>26.260451057661232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1.5975481930020051E-3</v>
      </c>
      <c r="Q11" s="1" t="s">
        <v>84</v>
      </c>
      <c r="R11" s="11" t="s">
        <v>4</v>
      </c>
      <c r="S11" s="6">
        <f>P11*60*60</f>
        <v>5.7511734948072188</v>
      </c>
      <c r="T11" s="1" t="s">
        <v>5</v>
      </c>
      <c r="U11" s="11" t="s">
        <v>4</v>
      </c>
      <c r="V11" s="6">
        <f>S11/60</f>
        <v>9.5852891580120309E-2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110</v>
      </c>
      <c r="M12" s="1" t="s">
        <v>46</v>
      </c>
      <c r="O12" s="4" t="s">
        <v>91</v>
      </c>
      <c r="P12" s="7">
        <f>4.918*(E22^0.5)</f>
        <v>1.3910204599501763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102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v>8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2.2889501225956819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0.43927173248735585</v>
      </c>
      <c r="Q19" s="1" t="s">
        <v>84</v>
      </c>
      <c r="R19" s="11" t="s">
        <v>4</v>
      </c>
      <c r="S19" s="6">
        <f>P19*60*60</f>
        <v>1581.3782369544811</v>
      </c>
      <c r="T19" s="1" t="s">
        <v>5</v>
      </c>
      <c r="U19" s="11" t="s">
        <v>4</v>
      </c>
      <c r="V19" s="6">
        <f>S19/60</f>
        <v>26.356303949241351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0.08</v>
      </c>
      <c r="F21" t="s">
        <v>88</v>
      </c>
      <c r="M21" s="1" t="s">
        <v>102</v>
      </c>
      <c r="O21" s="4"/>
      <c r="P21" s="21">
        <v>0.57999999999999996</v>
      </c>
      <c r="Q21" s="1"/>
    </row>
    <row r="22" spans="1:23" ht="18" x14ac:dyDescent="0.35">
      <c r="A22" t="s">
        <v>79</v>
      </c>
      <c r="D22" s="3" t="s">
        <v>82</v>
      </c>
      <c r="E22" s="13">
        <v>0.08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0.05</v>
      </c>
      <c r="F23" t="s">
        <v>88</v>
      </c>
      <c r="M23" s="1" t="s">
        <v>103</v>
      </c>
      <c r="N23" s="1"/>
      <c r="O23" s="4" t="s">
        <v>104</v>
      </c>
      <c r="P23" s="22">
        <v>185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0.375</v>
      </c>
      <c r="F25" t="s">
        <v>97</v>
      </c>
      <c r="M25" s="1" t="s">
        <v>105</v>
      </c>
      <c r="N25" s="1"/>
      <c r="O25" s="4" t="s">
        <v>106</v>
      </c>
      <c r="P25" s="9">
        <f>0.00043*P23*E8*P5*E28</f>
        <v>1.2954412147479777E-3</v>
      </c>
      <c r="Q25" s="1" t="s">
        <v>26</v>
      </c>
      <c r="R25" s="19" t="s">
        <v>4</v>
      </c>
      <c r="S25" s="7">
        <f>P25*1000</f>
        <v>1.2954412147479777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E9" sqref="E9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119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117</v>
      </c>
    </row>
    <row r="4" spans="1:23" x14ac:dyDescent="0.25">
      <c r="M4" s="1" t="s">
        <v>20</v>
      </c>
      <c r="O4" s="4" t="s">
        <v>21</v>
      </c>
      <c r="P4" s="7">
        <f>25.4*(1000/$E$9-10)</f>
        <v>108.85714285714288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1.6886277106439325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1446.4784969375926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0.85660000000000003</v>
      </c>
      <c r="F8" t="s">
        <v>63</v>
      </c>
      <c r="G8" s="14" t="s">
        <v>4</v>
      </c>
      <c r="H8" s="15">
        <v>856600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70</v>
      </c>
      <c r="M9" s="1" t="s">
        <v>66</v>
      </c>
      <c r="O9" s="4" t="s">
        <v>67</v>
      </c>
      <c r="P9" s="12">
        <f>(0.007*(((E18*E14)/0.3048)^0.8))/(((E10/25.4)^0.5)*(E21^0.4))</f>
        <v>0.2100913401764529</v>
      </c>
      <c r="Q9" s="1" t="s">
        <v>84</v>
      </c>
      <c r="R9" s="11" t="s">
        <v>4</v>
      </c>
      <c r="S9" s="6">
        <f>P9*60*60</f>
        <v>756.32882463523038</v>
      </c>
      <c r="T9" s="1" t="s">
        <v>5</v>
      </c>
      <c r="U9" s="11" t="s">
        <v>4</v>
      </c>
      <c r="V9" s="6">
        <f>S9/60</f>
        <v>12.605480410587173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4.9114864821293E-2</v>
      </c>
      <c r="Q11" s="1" t="s">
        <v>84</v>
      </c>
      <c r="R11" s="11" t="s">
        <v>4</v>
      </c>
      <c r="S11" s="6">
        <f>P11*60*60</f>
        <v>176.81351335665479</v>
      </c>
      <c r="T11" s="1" t="s">
        <v>5</v>
      </c>
      <c r="U11" s="11" t="s">
        <v>4</v>
      </c>
      <c r="V11" s="6">
        <f>S11/60</f>
        <v>2.9468918892775799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2177</v>
      </c>
      <c r="M12" s="1" t="s">
        <v>46</v>
      </c>
      <c r="O12" s="4" t="s">
        <v>91</v>
      </c>
      <c r="P12" s="7">
        <f>4.918*(E22^0.5)</f>
        <v>1.204659055500767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0.14601633958538351</v>
      </c>
      <c r="Q14" s="1" t="s">
        <v>84</v>
      </c>
      <c r="R14" s="11" t="s">
        <v>4</v>
      </c>
      <c r="S14" s="6">
        <f>P14*60*60</f>
        <v>525.65882250738071</v>
      </c>
      <c r="T14" s="1" t="s">
        <v>5</v>
      </c>
      <c r="U14" s="11" t="s">
        <v>4</v>
      </c>
      <c r="V14" s="6">
        <f>S14/60</f>
        <v>8.7609803751230118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213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1864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3.5460262820450006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0.06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0.4052225445831294</v>
      </c>
      <c r="Q19" s="1" t="s">
        <v>84</v>
      </c>
      <c r="R19" s="11" t="s">
        <v>4</v>
      </c>
      <c r="S19" s="6">
        <f>P19*60*60</f>
        <v>1458.801160499266</v>
      </c>
      <c r="T19" s="1" t="s">
        <v>5</v>
      </c>
      <c r="U19" s="11" t="s">
        <v>4</v>
      </c>
      <c r="V19" s="6">
        <f>S19/60</f>
        <v>24.313352674987765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0.06</v>
      </c>
      <c r="F21" t="s">
        <v>88</v>
      </c>
      <c r="M21" s="1" t="s">
        <v>102</v>
      </c>
      <c r="O21" s="4"/>
      <c r="P21" s="21">
        <v>0.67</v>
      </c>
      <c r="Q21" s="1"/>
    </row>
    <row r="22" spans="1:23" ht="18" x14ac:dyDescent="0.35">
      <c r="A22" t="s">
        <v>79</v>
      </c>
      <c r="D22" s="3" t="s">
        <v>82</v>
      </c>
      <c r="E22" s="13">
        <v>0.06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0.12</v>
      </c>
      <c r="F23" t="s">
        <v>88</v>
      </c>
      <c r="M23" s="1" t="s">
        <v>103</v>
      </c>
      <c r="N23" s="1"/>
      <c r="O23" s="4" t="s">
        <v>104</v>
      </c>
      <c r="P23" s="22">
        <v>140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8.707800551564307E-2</v>
      </c>
      <c r="Q25" s="1" t="s">
        <v>26</v>
      </c>
      <c r="R25" s="19" t="s">
        <v>4</v>
      </c>
      <c r="S25" s="7">
        <f>P25*1000</f>
        <v>87.078005515643071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vzorce</vt:lpstr>
      <vt:lpstr>(1n)</vt:lpstr>
      <vt:lpstr>(2n)</vt:lpstr>
      <vt:lpstr>(3n)</vt:lpstr>
      <vt:lpstr>(4n)</vt:lpstr>
      <vt:lpstr>(32n)</vt:lpstr>
      <vt:lpstr>(5n)</vt:lpstr>
      <vt:lpstr>(6n)</vt:lpstr>
      <vt:lpstr>(7n)</vt:lpstr>
      <vt:lpstr>(30n)</vt:lpstr>
      <vt:lpstr>(8n)</vt:lpstr>
      <vt:lpstr>(9n)</vt:lpstr>
      <vt:lpstr>(10n)</vt:lpstr>
      <vt:lpstr>(11n)</vt:lpstr>
      <vt:lpstr>(12n)</vt:lpstr>
      <vt:lpstr>(14n)</vt:lpstr>
      <vt:lpstr>(31n)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Libor</dc:creator>
  <cp:lastModifiedBy>Plintová</cp:lastModifiedBy>
  <cp:lastPrinted>2016-11-18T16:37:35Z</cp:lastPrinted>
  <dcterms:created xsi:type="dcterms:W3CDTF">2013-11-10T16:52:39Z</dcterms:created>
  <dcterms:modified xsi:type="dcterms:W3CDTF">2016-12-16T08:57:31Z</dcterms:modified>
</cp:coreProperties>
</file>