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Senec\VPC1\2) PD\Slepý rozpočet\"/>
    </mc:Choice>
  </mc:AlternateContent>
  <bookViews>
    <workbookView xWindow="156" yWindow="528" windowWidth="28452" windowHeight="13992" activeTab="1"/>
  </bookViews>
  <sheets>
    <sheet name="Rekapitulace stavby" sheetId="1" r:id="rId1"/>
    <sheet name="List1" sheetId="4" r:id="rId2"/>
    <sheet name="612-17-0 - Vedlejší a ost..." sheetId="2" r:id="rId3"/>
    <sheet name="612-17-1 - SO 101 Polní c..." sheetId="3" r:id="rId4"/>
  </sheets>
  <definedNames>
    <definedName name="_xlnm._FilterDatabase" localSheetId="2" hidden="1">'612-17-0 - Vedlejší a ost...'!$C$80:$K$108</definedName>
    <definedName name="_xlnm._FilterDatabase" localSheetId="3" hidden="1">'612-17-1 - SO 101 Polní c...'!$C$85:$K$362</definedName>
    <definedName name="_xlnm.Print_Titles" localSheetId="2">'612-17-0 - Vedlejší a ost...'!$80:$80</definedName>
    <definedName name="_xlnm.Print_Titles" localSheetId="3">'612-17-1 - SO 101 Polní c...'!$85:$85</definedName>
    <definedName name="_xlnm.Print_Titles" localSheetId="0">'Rekapitulace stavby'!$49:$49</definedName>
    <definedName name="_xlnm.Print_Area" localSheetId="2">'612-17-0 - Vedlejší a ost...'!$C$4:$J$36,'612-17-0 - Vedlejší a ost...'!$C$42:$J$62,'612-17-0 - Vedlejší a ost...'!$C$68:$K$108</definedName>
    <definedName name="_xlnm.Print_Area" localSheetId="3">'612-17-1 - SO 101 Polní c...'!$C$4:$J$36,'612-17-1 - SO 101 Polní c...'!$C$42:$J$67,'612-17-1 - SO 101 Polní c...'!$C$73:$K$362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F10" i="4" l="1"/>
  <c r="J10" i="4"/>
  <c r="K10" i="4" s="1"/>
  <c r="I10" i="4"/>
  <c r="K6" i="4"/>
  <c r="K7" i="4"/>
  <c r="K8" i="4"/>
  <c r="K9" i="4"/>
  <c r="K5" i="4"/>
  <c r="J6" i="4"/>
  <c r="J7" i="4"/>
  <c r="J8" i="4"/>
  <c r="J9" i="4"/>
  <c r="J5" i="4"/>
  <c r="F5" i="4"/>
  <c r="I5" i="4"/>
  <c r="I6" i="4"/>
  <c r="I7" i="4"/>
  <c r="I8" i="4"/>
  <c r="I9" i="4"/>
  <c r="H5" i="4"/>
  <c r="E11" i="4"/>
  <c r="D11" i="4"/>
  <c r="F8" i="4"/>
  <c r="F9" i="4"/>
  <c r="F6" i="4"/>
  <c r="F7" i="4"/>
  <c r="J106" i="2"/>
  <c r="AY53" i="1" l="1"/>
  <c r="AX53" i="1"/>
  <c r="BI360" i="3"/>
  <c r="BH360" i="3"/>
  <c r="BG360" i="3"/>
  <c r="BF360" i="3"/>
  <c r="T360" i="3"/>
  <c r="R360" i="3"/>
  <c r="P360" i="3"/>
  <c r="BK360" i="3"/>
  <c r="J360" i="3"/>
  <c r="BE360" i="3" s="1"/>
  <c r="BI357" i="3"/>
  <c r="BH357" i="3"/>
  <c r="BG357" i="3"/>
  <c r="BF357" i="3"/>
  <c r="T357" i="3"/>
  <c r="T351" i="3" s="1"/>
  <c r="R357" i="3"/>
  <c r="P357" i="3"/>
  <c r="BK357" i="3"/>
  <c r="J357" i="3"/>
  <c r="BE357" i="3" s="1"/>
  <c r="BI355" i="3"/>
  <c r="BH355" i="3"/>
  <c r="BG355" i="3"/>
  <c r="BF355" i="3"/>
  <c r="T355" i="3"/>
  <c r="R355" i="3"/>
  <c r="P355" i="3"/>
  <c r="BK355" i="3"/>
  <c r="J355" i="3"/>
  <c r="BE355" i="3" s="1"/>
  <c r="BI352" i="3"/>
  <c r="BH352" i="3"/>
  <c r="BG352" i="3"/>
  <c r="BF352" i="3"/>
  <c r="T352" i="3"/>
  <c r="R352" i="3"/>
  <c r="R351" i="3"/>
  <c r="P352" i="3"/>
  <c r="BK352" i="3"/>
  <c r="J352" i="3"/>
  <c r="BE352" i="3"/>
  <c r="BI349" i="3"/>
  <c r="BH349" i="3"/>
  <c r="BG349" i="3"/>
  <c r="BF349" i="3"/>
  <c r="T349" i="3"/>
  <c r="T348" i="3"/>
  <c r="R349" i="3"/>
  <c r="R348" i="3" s="1"/>
  <c r="P349" i="3"/>
  <c r="P348" i="3" s="1"/>
  <c r="BK349" i="3"/>
  <c r="BK348" i="3" s="1"/>
  <c r="J348" i="3" s="1"/>
  <c r="J65" i="3" s="1"/>
  <c r="J349" i="3"/>
  <c r="BE349" i="3"/>
  <c r="BI345" i="3"/>
  <c r="BH345" i="3"/>
  <c r="BG345" i="3"/>
  <c r="BF345" i="3"/>
  <c r="T345" i="3"/>
  <c r="T344" i="3" s="1"/>
  <c r="R345" i="3"/>
  <c r="R344" i="3" s="1"/>
  <c r="P345" i="3"/>
  <c r="P344" i="3" s="1"/>
  <c r="BK345" i="3"/>
  <c r="BK344" i="3"/>
  <c r="J344" i="3" s="1"/>
  <c r="J64" i="3" s="1"/>
  <c r="J345" i="3"/>
  <c r="BE345" i="3" s="1"/>
  <c r="BI343" i="3"/>
  <c r="BH343" i="3"/>
  <c r="BG343" i="3"/>
  <c r="BF343" i="3"/>
  <c r="T343" i="3"/>
  <c r="R343" i="3"/>
  <c r="P343" i="3"/>
  <c r="BK343" i="3"/>
  <c r="J343" i="3"/>
  <c r="BE343" i="3" s="1"/>
  <c r="BI341" i="3"/>
  <c r="BH341" i="3"/>
  <c r="BG341" i="3"/>
  <c r="BF341" i="3"/>
  <c r="T341" i="3"/>
  <c r="R341" i="3"/>
  <c r="P341" i="3"/>
  <c r="BK341" i="3"/>
  <c r="J341" i="3"/>
  <c r="BE341" i="3" s="1"/>
  <c r="BI339" i="3"/>
  <c r="BH339" i="3"/>
  <c r="BG339" i="3"/>
  <c r="BF339" i="3"/>
  <c r="T339" i="3"/>
  <c r="R339" i="3"/>
  <c r="P339" i="3"/>
  <c r="BK339" i="3"/>
  <c r="J339" i="3"/>
  <c r="BE339" i="3"/>
  <c r="BI336" i="3"/>
  <c r="BH336" i="3"/>
  <c r="BG336" i="3"/>
  <c r="BF336" i="3"/>
  <c r="T336" i="3"/>
  <c r="R336" i="3"/>
  <c r="P336" i="3"/>
  <c r="BK336" i="3"/>
  <c r="J336" i="3"/>
  <c r="BE336" i="3" s="1"/>
  <c r="BI333" i="3"/>
  <c r="BH333" i="3"/>
  <c r="BG333" i="3"/>
  <c r="BF333" i="3"/>
  <c r="T333" i="3"/>
  <c r="R333" i="3"/>
  <c r="P333" i="3"/>
  <c r="BK333" i="3"/>
  <c r="J333" i="3"/>
  <c r="BE333" i="3" s="1"/>
  <c r="BI330" i="3"/>
  <c r="BH330" i="3"/>
  <c r="BG330" i="3"/>
  <c r="BF330" i="3"/>
  <c r="T330" i="3"/>
  <c r="R330" i="3"/>
  <c r="P330" i="3"/>
  <c r="BK330" i="3"/>
  <c r="J330" i="3"/>
  <c r="BE330" i="3"/>
  <c r="BI328" i="3"/>
  <c r="BH328" i="3"/>
  <c r="BG328" i="3"/>
  <c r="BF328" i="3"/>
  <c r="T328" i="3"/>
  <c r="R328" i="3"/>
  <c r="P328" i="3"/>
  <c r="BK328" i="3"/>
  <c r="J328" i="3"/>
  <c r="BE328" i="3" s="1"/>
  <c r="BI326" i="3"/>
  <c r="BH326" i="3"/>
  <c r="BG326" i="3"/>
  <c r="BF326" i="3"/>
  <c r="T326" i="3"/>
  <c r="R326" i="3"/>
  <c r="P326" i="3"/>
  <c r="BK326" i="3"/>
  <c r="J326" i="3"/>
  <c r="BE326" i="3" s="1"/>
  <c r="BI324" i="3"/>
  <c r="BH324" i="3"/>
  <c r="BG324" i="3"/>
  <c r="BF324" i="3"/>
  <c r="T324" i="3"/>
  <c r="R324" i="3"/>
  <c r="P324" i="3"/>
  <c r="BK324" i="3"/>
  <c r="J324" i="3"/>
  <c r="BE324" i="3" s="1"/>
  <c r="BI321" i="3"/>
  <c r="BH321" i="3"/>
  <c r="BG321" i="3"/>
  <c r="BF321" i="3"/>
  <c r="T321" i="3"/>
  <c r="R321" i="3"/>
  <c r="P321" i="3"/>
  <c r="BK321" i="3"/>
  <c r="J321" i="3"/>
  <c r="BE321" i="3" s="1"/>
  <c r="BI317" i="3"/>
  <c r="BH317" i="3"/>
  <c r="BG317" i="3"/>
  <c r="BF317" i="3"/>
  <c r="T317" i="3"/>
  <c r="R317" i="3"/>
  <c r="P317" i="3"/>
  <c r="BK317" i="3"/>
  <c r="J317" i="3"/>
  <c r="BE317" i="3" s="1"/>
  <c r="BI315" i="3"/>
  <c r="BH315" i="3"/>
  <c r="BG315" i="3"/>
  <c r="BF315" i="3"/>
  <c r="T315" i="3"/>
  <c r="R315" i="3"/>
  <c r="P315" i="3"/>
  <c r="BK315" i="3"/>
  <c r="J315" i="3"/>
  <c r="BE315" i="3" s="1"/>
  <c r="BI312" i="3"/>
  <c r="BH312" i="3"/>
  <c r="BG312" i="3"/>
  <c r="BF312" i="3"/>
  <c r="T312" i="3"/>
  <c r="R312" i="3"/>
  <c r="P312" i="3"/>
  <c r="BK312" i="3"/>
  <c r="J312" i="3"/>
  <c r="BE312" i="3" s="1"/>
  <c r="BI308" i="3"/>
  <c r="BH308" i="3"/>
  <c r="BG308" i="3"/>
  <c r="BF308" i="3"/>
  <c r="T308" i="3"/>
  <c r="R308" i="3"/>
  <c r="P308" i="3"/>
  <c r="BK308" i="3"/>
  <c r="J308" i="3"/>
  <c r="BE308" i="3" s="1"/>
  <c r="BI305" i="3"/>
  <c r="BH305" i="3"/>
  <c r="BG305" i="3"/>
  <c r="BF305" i="3"/>
  <c r="T305" i="3"/>
  <c r="R305" i="3"/>
  <c r="R304" i="3"/>
  <c r="P305" i="3"/>
  <c r="BK305" i="3"/>
  <c r="J305" i="3"/>
  <c r="BE305" i="3"/>
  <c r="BI302" i="3"/>
  <c r="BH302" i="3"/>
  <c r="BG302" i="3"/>
  <c r="BF302" i="3"/>
  <c r="T302" i="3"/>
  <c r="R302" i="3"/>
  <c r="P302" i="3"/>
  <c r="BK302" i="3"/>
  <c r="J302" i="3"/>
  <c r="BE302" i="3" s="1"/>
  <c r="BI300" i="3"/>
  <c r="BH300" i="3"/>
  <c r="BG300" i="3"/>
  <c r="BF300" i="3"/>
  <c r="T300" i="3"/>
  <c r="R300" i="3"/>
  <c r="R299" i="3" s="1"/>
  <c r="P300" i="3"/>
  <c r="BK300" i="3"/>
  <c r="J300" i="3"/>
  <c r="BE300" i="3" s="1"/>
  <c r="BI297" i="3"/>
  <c r="BH297" i="3"/>
  <c r="BG297" i="3"/>
  <c r="BF297" i="3"/>
  <c r="T297" i="3"/>
  <c r="R297" i="3"/>
  <c r="P297" i="3"/>
  <c r="BK297" i="3"/>
  <c r="J297" i="3"/>
  <c r="BE297" i="3"/>
  <c r="BI294" i="3"/>
  <c r="BH294" i="3"/>
  <c r="BG294" i="3"/>
  <c r="BF294" i="3"/>
  <c r="T294" i="3"/>
  <c r="R294" i="3"/>
  <c r="P294" i="3"/>
  <c r="BK294" i="3"/>
  <c r="J294" i="3"/>
  <c r="BE294" i="3" s="1"/>
  <c r="BI289" i="3"/>
  <c r="BH289" i="3"/>
  <c r="BG289" i="3"/>
  <c r="BF289" i="3"/>
  <c r="T289" i="3"/>
  <c r="R289" i="3"/>
  <c r="P289" i="3"/>
  <c r="BK289" i="3"/>
  <c r="J289" i="3"/>
  <c r="BE289" i="3" s="1"/>
  <c r="BI285" i="3"/>
  <c r="BH285" i="3"/>
  <c r="BG285" i="3"/>
  <c r="BF285" i="3"/>
  <c r="T285" i="3"/>
  <c r="R285" i="3"/>
  <c r="P285" i="3"/>
  <c r="BK285" i="3"/>
  <c r="J285" i="3"/>
  <c r="BE285" i="3"/>
  <c r="BI281" i="3"/>
  <c r="BH281" i="3"/>
  <c r="BG281" i="3"/>
  <c r="BF281" i="3"/>
  <c r="T281" i="3"/>
  <c r="R281" i="3"/>
  <c r="P281" i="3"/>
  <c r="BK281" i="3"/>
  <c r="J281" i="3"/>
  <c r="BE281" i="3" s="1"/>
  <c r="BI277" i="3"/>
  <c r="BH277" i="3"/>
  <c r="BG277" i="3"/>
  <c r="BF277" i="3"/>
  <c r="T277" i="3"/>
  <c r="R277" i="3"/>
  <c r="P277" i="3"/>
  <c r="BK277" i="3"/>
  <c r="J277" i="3"/>
  <c r="BE277" i="3" s="1"/>
  <c r="BI273" i="3"/>
  <c r="BH273" i="3"/>
  <c r="BG273" i="3"/>
  <c r="BF273" i="3"/>
  <c r="T273" i="3"/>
  <c r="R273" i="3"/>
  <c r="P273" i="3"/>
  <c r="BK273" i="3"/>
  <c r="J273" i="3"/>
  <c r="BE273" i="3"/>
  <c r="BI269" i="3"/>
  <c r="BH269" i="3"/>
  <c r="BG269" i="3"/>
  <c r="BF269" i="3"/>
  <c r="T269" i="3"/>
  <c r="R269" i="3"/>
  <c r="P269" i="3"/>
  <c r="BK269" i="3"/>
  <c r="J269" i="3"/>
  <c r="BE269" i="3" s="1"/>
  <c r="BI265" i="3"/>
  <c r="BH265" i="3"/>
  <c r="BG265" i="3"/>
  <c r="BF265" i="3"/>
  <c r="T265" i="3"/>
  <c r="R265" i="3"/>
  <c r="P265" i="3"/>
  <c r="BK265" i="3"/>
  <c r="J265" i="3"/>
  <c r="BE265" i="3" s="1"/>
  <c r="BI261" i="3"/>
  <c r="BH261" i="3"/>
  <c r="BG261" i="3"/>
  <c r="BF261" i="3"/>
  <c r="T261" i="3"/>
  <c r="R261" i="3"/>
  <c r="P261" i="3"/>
  <c r="BK261" i="3"/>
  <c r="J261" i="3"/>
  <c r="BE261" i="3" s="1"/>
  <c r="BI257" i="3"/>
  <c r="BH257" i="3"/>
  <c r="BG257" i="3"/>
  <c r="BF257" i="3"/>
  <c r="T257" i="3"/>
  <c r="R257" i="3"/>
  <c r="P257" i="3"/>
  <c r="BK257" i="3"/>
  <c r="J257" i="3"/>
  <c r="BE257" i="3" s="1"/>
  <c r="BI253" i="3"/>
  <c r="BH253" i="3"/>
  <c r="BG253" i="3"/>
  <c r="BF253" i="3"/>
  <c r="T253" i="3"/>
  <c r="R253" i="3"/>
  <c r="P253" i="3"/>
  <c r="BK253" i="3"/>
  <c r="J253" i="3"/>
  <c r="BE253" i="3" s="1"/>
  <c r="BI249" i="3"/>
  <c r="BH249" i="3"/>
  <c r="BG249" i="3"/>
  <c r="BF249" i="3"/>
  <c r="T249" i="3"/>
  <c r="R249" i="3"/>
  <c r="P249" i="3"/>
  <c r="BK249" i="3"/>
  <c r="J249" i="3"/>
  <c r="BE249" i="3" s="1"/>
  <c r="BI245" i="3"/>
  <c r="BH245" i="3"/>
  <c r="BG245" i="3"/>
  <c r="BF245" i="3"/>
  <c r="T245" i="3"/>
  <c r="R245" i="3"/>
  <c r="P245" i="3"/>
  <c r="BK245" i="3"/>
  <c r="J245" i="3"/>
  <c r="BE245" i="3" s="1"/>
  <c r="BI241" i="3"/>
  <c r="BH241" i="3"/>
  <c r="BG241" i="3"/>
  <c r="BF241" i="3"/>
  <c r="T241" i="3"/>
  <c r="R241" i="3"/>
  <c r="P241" i="3"/>
  <c r="BK241" i="3"/>
  <c r="J241" i="3"/>
  <c r="BE241" i="3" s="1"/>
  <c r="BI238" i="3"/>
  <c r="BH238" i="3"/>
  <c r="BG238" i="3"/>
  <c r="BF238" i="3"/>
  <c r="T238" i="3"/>
  <c r="R238" i="3"/>
  <c r="P238" i="3"/>
  <c r="P237" i="3" s="1"/>
  <c r="BK238" i="3"/>
  <c r="J238" i="3"/>
  <c r="BE238" i="3" s="1"/>
  <c r="BI233" i="3"/>
  <c r="BH233" i="3"/>
  <c r="BG233" i="3"/>
  <c r="BF233" i="3"/>
  <c r="T233" i="3"/>
  <c r="R233" i="3"/>
  <c r="P233" i="3"/>
  <c r="BK233" i="3"/>
  <c r="J233" i="3"/>
  <c r="BE233" i="3" s="1"/>
  <c r="BI230" i="3"/>
  <c r="BH230" i="3"/>
  <c r="BG230" i="3"/>
  <c r="BF230" i="3"/>
  <c r="T230" i="3"/>
  <c r="R230" i="3"/>
  <c r="R229" i="3"/>
  <c r="P230" i="3"/>
  <c r="P229" i="3" s="1"/>
  <c r="BK230" i="3"/>
  <c r="J230" i="3"/>
  <c r="BE230" i="3" s="1"/>
  <c r="BI226" i="3"/>
  <c r="BH226" i="3"/>
  <c r="BG226" i="3"/>
  <c r="BF226" i="3"/>
  <c r="T226" i="3"/>
  <c r="R226" i="3"/>
  <c r="P226" i="3"/>
  <c r="BK226" i="3"/>
  <c r="J226" i="3"/>
  <c r="BE226" i="3"/>
  <c r="BI223" i="3"/>
  <c r="BH223" i="3"/>
  <c r="BG223" i="3"/>
  <c r="BF223" i="3"/>
  <c r="T223" i="3"/>
  <c r="R223" i="3"/>
  <c r="P223" i="3"/>
  <c r="BK223" i="3"/>
  <c r="J223" i="3"/>
  <c r="BE223" i="3" s="1"/>
  <c r="BI219" i="3"/>
  <c r="BH219" i="3"/>
  <c r="BG219" i="3"/>
  <c r="BF219" i="3"/>
  <c r="T219" i="3"/>
  <c r="R219" i="3"/>
  <c r="P219" i="3"/>
  <c r="BK219" i="3"/>
  <c r="J219" i="3"/>
  <c r="BE219" i="3" s="1"/>
  <c r="BI216" i="3"/>
  <c r="BH216" i="3"/>
  <c r="BG216" i="3"/>
  <c r="BF216" i="3"/>
  <c r="T216" i="3"/>
  <c r="R216" i="3"/>
  <c r="P216" i="3"/>
  <c r="BK216" i="3"/>
  <c r="J216" i="3"/>
  <c r="BE216" i="3"/>
  <c r="BI212" i="3"/>
  <c r="BH212" i="3"/>
  <c r="BG212" i="3"/>
  <c r="BF212" i="3"/>
  <c r="T212" i="3"/>
  <c r="R212" i="3"/>
  <c r="P212" i="3"/>
  <c r="BK212" i="3"/>
  <c r="J212" i="3"/>
  <c r="BE212" i="3" s="1"/>
  <c r="BI208" i="3"/>
  <c r="BH208" i="3"/>
  <c r="BG208" i="3"/>
  <c r="BF208" i="3"/>
  <c r="T208" i="3"/>
  <c r="R208" i="3"/>
  <c r="P208" i="3"/>
  <c r="BK208" i="3"/>
  <c r="J208" i="3"/>
  <c r="BE208" i="3" s="1"/>
  <c r="BI204" i="3"/>
  <c r="BH204" i="3"/>
  <c r="BG204" i="3"/>
  <c r="BF204" i="3"/>
  <c r="T204" i="3"/>
  <c r="R204" i="3"/>
  <c r="R203" i="3" s="1"/>
  <c r="P204" i="3"/>
  <c r="BK204" i="3"/>
  <c r="J204" i="3"/>
  <c r="BE204" i="3"/>
  <c r="BI200" i="3"/>
  <c r="BH200" i="3"/>
  <c r="BG200" i="3"/>
  <c r="BF200" i="3"/>
  <c r="T200" i="3"/>
  <c r="R200" i="3"/>
  <c r="P200" i="3"/>
  <c r="BK200" i="3"/>
  <c r="J200" i="3"/>
  <c r="BE200" i="3" s="1"/>
  <c r="BI196" i="3"/>
  <c r="BH196" i="3"/>
  <c r="BG196" i="3"/>
  <c r="BF196" i="3"/>
  <c r="T196" i="3"/>
  <c r="R196" i="3"/>
  <c r="P196" i="3"/>
  <c r="BK196" i="3"/>
  <c r="J196" i="3"/>
  <c r="BE196" i="3" s="1"/>
  <c r="BI192" i="3"/>
  <c r="BH192" i="3"/>
  <c r="BG192" i="3"/>
  <c r="BF192" i="3"/>
  <c r="T192" i="3"/>
  <c r="R192" i="3"/>
  <c r="P192" i="3"/>
  <c r="BK192" i="3"/>
  <c r="J192" i="3"/>
  <c r="BE192" i="3" s="1"/>
  <c r="BI188" i="3"/>
  <c r="BH188" i="3"/>
  <c r="BG188" i="3"/>
  <c r="BF188" i="3"/>
  <c r="T188" i="3"/>
  <c r="R188" i="3"/>
  <c r="P188" i="3"/>
  <c r="BK188" i="3"/>
  <c r="J188" i="3"/>
  <c r="BE188" i="3" s="1"/>
  <c r="BI184" i="3"/>
  <c r="BH184" i="3"/>
  <c r="BG184" i="3"/>
  <c r="BF184" i="3"/>
  <c r="T184" i="3"/>
  <c r="R184" i="3"/>
  <c r="P184" i="3"/>
  <c r="BK184" i="3"/>
  <c r="J184" i="3"/>
  <c r="BE184" i="3" s="1"/>
  <c r="BI180" i="3"/>
  <c r="BH180" i="3"/>
  <c r="BG180" i="3"/>
  <c r="BF180" i="3"/>
  <c r="T180" i="3"/>
  <c r="R180" i="3"/>
  <c r="P180" i="3"/>
  <c r="BK180" i="3"/>
  <c r="J180" i="3"/>
  <c r="BE180" i="3" s="1"/>
  <c r="BI176" i="3"/>
  <c r="BH176" i="3"/>
  <c r="BG176" i="3"/>
  <c r="BF176" i="3"/>
  <c r="T176" i="3"/>
  <c r="R176" i="3"/>
  <c r="P176" i="3"/>
  <c r="BK176" i="3"/>
  <c r="J176" i="3"/>
  <c r="BE176" i="3"/>
  <c r="BI174" i="3"/>
  <c r="BH174" i="3"/>
  <c r="BG174" i="3"/>
  <c r="BF174" i="3"/>
  <c r="T174" i="3"/>
  <c r="R174" i="3"/>
  <c r="P174" i="3"/>
  <c r="BK174" i="3"/>
  <c r="J174" i="3"/>
  <c r="BE174" i="3" s="1"/>
  <c r="BI170" i="3"/>
  <c r="BH170" i="3"/>
  <c r="BG170" i="3"/>
  <c r="BF170" i="3"/>
  <c r="T170" i="3"/>
  <c r="R170" i="3"/>
  <c r="P170" i="3"/>
  <c r="BK170" i="3"/>
  <c r="J170" i="3"/>
  <c r="BE170" i="3"/>
  <c r="BI166" i="3"/>
  <c r="BH166" i="3"/>
  <c r="BG166" i="3"/>
  <c r="BF166" i="3"/>
  <c r="T166" i="3"/>
  <c r="R166" i="3"/>
  <c r="P166" i="3"/>
  <c r="BK166" i="3"/>
  <c r="J166" i="3"/>
  <c r="BE166" i="3" s="1"/>
  <c r="BI162" i="3"/>
  <c r="BH162" i="3"/>
  <c r="BG162" i="3"/>
  <c r="BF162" i="3"/>
  <c r="T162" i="3"/>
  <c r="R162" i="3"/>
  <c r="P162" i="3"/>
  <c r="BK162" i="3"/>
  <c r="J162" i="3"/>
  <c r="BE162" i="3" s="1"/>
  <c r="BI159" i="3"/>
  <c r="BH159" i="3"/>
  <c r="BG159" i="3"/>
  <c r="BF159" i="3"/>
  <c r="T159" i="3"/>
  <c r="R159" i="3"/>
  <c r="P159" i="3"/>
  <c r="BK159" i="3"/>
  <c r="J159" i="3"/>
  <c r="BE159" i="3" s="1"/>
  <c r="BI150" i="3"/>
  <c r="BH150" i="3"/>
  <c r="BG150" i="3"/>
  <c r="BF150" i="3"/>
  <c r="T150" i="3"/>
  <c r="R150" i="3"/>
  <c r="P150" i="3"/>
  <c r="BK150" i="3"/>
  <c r="J150" i="3"/>
  <c r="BE150" i="3"/>
  <c r="BI146" i="3"/>
  <c r="BH146" i="3"/>
  <c r="BG146" i="3"/>
  <c r="BF146" i="3"/>
  <c r="T146" i="3"/>
  <c r="R146" i="3"/>
  <c r="P146" i="3"/>
  <c r="BK146" i="3"/>
  <c r="J146" i="3"/>
  <c r="BE146" i="3" s="1"/>
  <c r="BI143" i="3"/>
  <c r="BH143" i="3"/>
  <c r="BG143" i="3"/>
  <c r="BF143" i="3"/>
  <c r="T143" i="3"/>
  <c r="R143" i="3"/>
  <c r="P143" i="3"/>
  <c r="BK143" i="3"/>
  <c r="J143" i="3"/>
  <c r="BE143" i="3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 s="1"/>
  <c r="BI137" i="3"/>
  <c r="BH137" i="3"/>
  <c r="BG137" i="3"/>
  <c r="BF137" i="3"/>
  <c r="T137" i="3"/>
  <c r="R137" i="3"/>
  <c r="P137" i="3"/>
  <c r="BK137" i="3"/>
  <c r="J137" i="3"/>
  <c r="BE137" i="3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T133" i="3"/>
  <c r="R133" i="3"/>
  <c r="P133" i="3"/>
  <c r="BK133" i="3"/>
  <c r="J133" i="3"/>
  <c r="BE133" i="3" s="1"/>
  <c r="BI131" i="3"/>
  <c r="BH131" i="3"/>
  <c r="BG131" i="3"/>
  <c r="BF131" i="3"/>
  <c r="T131" i="3"/>
  <c r="R131" i="3"/>
  <c r="P131" i="3"/>
  <c r="BK131" i="3"/>
  <c r="J131" i="3"/>
  <c r="BE131" i="3"/>
  <c r="BI129" i="3"/>
  <c r="BH129" i="3"/>
  <c r="BG129" i="3"/>
  <c r="BF129" i="3"/>
  <c r="T129" i="3"/>
  <c r="R129" i="3"/>
  <c r="P129" i="3"/>
  <c r="BK129" i="3"/>
  <c r="J129" i="3"/>
  <c r="BE129" i="3" s="1"/>
  <c r="BI127" i="3"/>
  <c r="BH127" i="3"/>
  <c r="BG127" i="3"/>
  <c r="BF127" i="3"/>
  <c r="T127" i="3"/>
  <c r="R127" i="3"/>
  <c r="P127" i="3"/>
  <c r="BK127" i="3"/>
  <c r="J127" i="3"/>
  <c r="BE127" i="3" s="1"/>
  <c r="BI125" i="3"/>
  <c r="BH125" i="3"/>
  <c r="BG125" i="3"/>
  <c r="BF125" i="3"/>
  <c r="T125" i="3"/>
  <c r="R125" i="3"/>
  <c r="P125" i="3"/>
  <c r="BK125" i="3"/>
  <c r="J125" i="3"/>
  <c r="BE125" i="3" s="1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 s="1"/>
  <c r="BI119" i="3"/>
  <c r="BH119" i="3"/>
  <c r="BG119" i="3"/>
  <c r="BF119" i="3"/>
  <c r="T119" i="3"/>
  <c r="R119" i="3"/>
  <c r="P119" i="3"/>
  <c r="BK119" i="3"/>
  <c r="J119" i="3"/>
  <c r="BE119" i="3" s="1"/>
  <c r="BI117" i="3"/>
  <c r="BH117" i="3"/>
  <c r="BG117" i="3"/>
  <c r="BF117" i="3"/>
  <c r="T117" i="3"/>
  <c r="R117" i="3"/>
  <c r="P117" i="3"/>
  <c r="BK117" i="3"/>
  <c r="J117" i="3"/>
  <c r="BE117" i="3" s="1"/>
  <c r="BI115" i="3"/>
  <c r="BH115" i="3"/>
  <c r="BG115" i="3"/>
  <c r="BF115" i="3"/>
  <c r="T115" i="3"/>
  <c r="R115" i="3"/>
  <c r="P115" i="3"/>
  <c r="BK115" i="3"/>
  <c r="J115" i="3"/>
  <c r="BE115" i="3" s="1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T111" i="3"/>
  <c r="R111" i="3"/>
  <c r="P111" i="3"/>
  <c r="BK111" i="3"/>
  <c r="J111" i="3"/>
  <c r="BE111" i="3" s="1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 s="1"/>
  <c r="BI102" i="3"/>
  <c r="BH102" i="3"/>
  <c r="BG102" i="3"/>
  <c r="BF102" i="3"/>
  <c r="T102" i="3"/>
  <c r="R102" i="3"/>
  <c r="P102" i="3"/>
  <c r="BK102" i="3"/>
  <c r="J102" i="3"/>
  <c r="BE102" i="3" s="1"/>
  <c r="BI99" i="3"/>
  <c r="BH99" i="3"/>
  <c r="BG99" i="3"/>
  <c r="BF99" i="3"/>
  <c r="T99" i="3"/>
  <c r="R99" i="3"/>
  <c r="P99" i="3"/>
  <c r="BK99" i="3"/>
  <c r="J99" i="3"/>
  <c r="BE99" i="3" s="1"/>
  <c r="BI96" i="3"/>
  <c r="BH96" i="3"/>
  <c r="BG96" i="3"/>
  <c r="BF96" i="3"/>
  <c r="T96" i="3"/>
  <c r="R96" i="3"/>
  <c r="P96" i="3"/>
  <c r="BK96" i="3"/>
  <c r="J96" i="3"/>
  <c r="BE96" i="3" s="1"/>
  <c r="BI94" i="3"/>
  <c r="BH94" i="3"/>
  <c r="BG94" i="3"/>
  <c r="BF94" i="3"/>
  <c r="T94" i="3"/>
  <c r="R94" i="3"/>
  <c r="P94" i="3"/>
  <c r="BK94" i="3"/>
  <c r="J94" i="3"/>
  <c r="BE94" i="3" s="1"/>
  <c r="BI91" i="3"/>
  <c r="BH91" i="3"/>
  <c r="BG91" i="3"/>
  <c r="BF91" i="3"/>
  <c r="T91" i="3"/>
  <c r="R91" i="3"/>
  <c r="P91" i="3"/>
  <c r="BK91" i="3"/>
  <c r="J91" i="3"/>
  <c r="BE91" i="3" s="1"/>
  <c r="BI89" i="3"/>
  <c r="BH89" i="3"/>
  <c r="BG89" i="3"/>
  <c r="BF89" i="3"/>
  <c r="T89" i="3"/>
  <c r="R89" i="3"/>
  <c r="R88" i="3" s="1"/>
  <c r="P89" i="3"/>
  <c r="BK89" i="3"/>
  <c r="J89" i="3"/>
  <c r="BE89" i="3" s="1"/>
  <c r="J82" i="3"/>
  <c r="F82" i="3"/>
  <c r="F80" i="3"/>
  <c r="E78" i="3"/>
  <c r="J51" i="3"/>
  <c r="F51" i="3"/>
  <c r="F49" i="3"/>
  <c r="E47" i="3"/>
  <c r="J18" i="3"/>
  <c r="E18" i="3"/>
  <c r="F52" i="3" s="1"/>
  <c r="F83" i="3"/>
  <c r="J17" i="3"/>
  <c r="J12" i="3"/>
  <c r="J49" i="3" s="1"/>
  <c r="J80" i="3"/>
  <c r="E7" i="3"/>
  <c r="E76" i="3" s="1"/>
  <c r="AY52" i="1"/>
  <c r="AX52" i="1"/>
  <c r="BI106" i="2"/>
  <c r="BH106" i="2"/>
  <c r="BG106" i="2"/>
  <c r="BF106" i="2"/>
  <c r="T106" i="2"/>
  <c r="T105" i="2" s="1"/>
  <c r="R106" i="2"/>
  <c r="R105" i="2"/>
  <c r="P106" i="2"/>
  <c r="P105" i="2" s="1"/>
  <c r="BK106" i="2"/>
  <c r="BK105" i="2" s="1"/>
  <c r="J105" i="2" s="1"/>
  <c r="J61" i="2" s="1"/>
  <c r="BE106" i="2"/>
  <c r="BI103" i="2"/>
  <c r="BH103" i="2"/>
  <c r="BG103" i="2"/>
  <c r="BF103" i="2"/>
  <c r="T103" i="2"/>
  <c r="R103" i="2"/>
  <c r="P103" i="2"/>
  <c r="BK103" i="2"/>
  <c r="J103" i="2"/>
  <c r="BE103" i="2" s="1"/>
  <c r="BI101" i="2"/>
  <c r="BH101" i="2"/>
  <c r="BG101" i="2"/>
  <c r="BF101" i="2"/>
  <c r="T101" i="2"/>
  <c r="R101" i="2"/>
  <c r="R98" i="2" s="1"/>
  <c r="P101" i="2"/>
  <c r="BK101" i="2"/>
  <c r="J101" i="2"/>
  <c r="BE101" i="2" s="1"/>
  <c r="BI99" i="2"/>
  <c r="BH99" i="2"/>
  <c r="BG99" i="2"/>
  <c r="BF99" i="2"/>
  <c r="T99" i="2"/>
  <c r="T98" i="2" s="1"/>
  <c r="R99" i="2"/>
  <c r="P99" i="2"/>
  <c r="P98" i="2" s="1"/>
  <c r="BK99" i="2"/>
  <c r="J99" i="2"/>
  <c r="BE99" i="2" s="1"/>
  <c r="BI95" i="2"/>
  <c r="BH95" i="2"/>
  <c r="BG95" i="2"/>
  <c r="BF95" i="2"/>
  <c r="T95" i="2"/>
  <c r="T92" i="2" s="1"/>
  <c r="R95" i="2"/>
  <c r="P95" i="2"/>
  <c r="BK95" i="2"/>
  <c r="J95" i="2"/>
  <c r="BE95" i="2" s="1"/>
  <c r="BI93" i="2"/>
  <c r="BH93" i="2"/>
  <c r="BG93" i="2"/>
  <c r="BF93" i="2"/>
  <c r="T93" i="2"/>
  <c r="R93" i="2"/>
  <c r="R92" i="2" s="1"/>
  <c r="P93" i="2"/>
  <c r="P92" i="2"/>
  <c r="BK93" i="2"/>
  <c r="BK92" i="2" s="1"/>
  <c r="J92" i="2" s="1"/>
  <c r="J59" i="2" s="1"/>
  <c r="J93" i="2"/>
  <c r="BE93" i="2" s="1"/>
  <c r="BI90" i="2"/>
  <c r="BH90" i="2"/>
  <c r="BG90" i="2"/>
  <c r="BF90" i="2"/>
  <c r="T90" i="2"/>
  <c r="R90" i="2"/>
  <c r="P90" i="2"/>
  <c r="BK90" i="2"/>
  <c r="J90" i="2"/>
  <c r="BE90" i="2"/>
  <c r="BI87" i="2"/>
  <c r="BH87" i="2"/>
  <c r="BG87" i="2"/>
  <c r="BF87" i="2"/>
  <c r="T87" i="2"/>
  <c r="R87" i="2"/>
  <c r="P87" i="2"/>
  <c r="BK87" i="2"/>
  <c r="J87" i="2"/>
  <c r="BE87" i="2" s="1"/>
  <c r="BI84" i="2"/>
  <c r="BH84" i="2"/>
  <c r="BG84" i="2"/>
  <c r="BF84" i="2"/>
  <c r="T84" i="2"/>
  <c r="T83" i="2" s="1"/>
  <c r="R84" i="2"/>
  <c r="P84" i="2"/>
  <c r="P83" i="2" s="1"/>
  <c r="P82" i="2" s="1"/>
  <c r="P81" i="2" s="1"/>
  <c r="AU52" i="1" s="1"/>
  <c r="BK84" i="2"/>
  <c r="J84" i="2"/>
  <c r="BE84" i="2" s="1"/>
  <c r="J77" i="2"/>
  <c r="F77" i="2"/>
  <c r="F75" i="2"/>
  <c r="E73" i="2"/>
  <c r="J51" i="2"/>
  <c r="F51" i="2"/>
  <c r="F49" i="2"/>
  <c r="E47" i="2"/>
  <c r="J18" i="2"/>
  <c r="E18" i="2"/>
  <c r="F52" i="2" s="1"/>
  <c r="J17" i="2"/>
  <c r="J12" i="2"/>
  <c r="J49" i="2" s="1"/>
  <c r="E7" i="2"/>
  <c r="E45" i="2" s="1"/>
  <c r="E71" i="2"/>
  <c r="AS51" i="1"/>
  <c r="L47" i="1"/>
  <c r="AM46" i="1"/>
  <c r="L46" i="1"/>
  <c r="AM44" i="1"/>
  <c r="L44" i="1"/>
  <c r="L42" i="1"/>
  <c r="L41" i="1"/>
  <c r="J31" i="3" l="1"/>
  <c r="AW53" i="1" s="1"/>
  <c r="BK88" i="3"/>
  <c r="J88" i="3" s="1"/>
  <c r="J58" i="3" s="1"/>
  <c r="F33" i="3"/>
  <c r="BC53" i="1" s="1"/>
  <c r="F34" i="3"/>
  <c r="BD53" i="1" s="1"/>
  <c r="F32" i="3"/>
  <c r="BB53" i="1" s="1"/>
  <c r="J31" i="2"/>
  <c r="AW52" i="1" s="1"/>
  <c r="F34" i="2"/>
  <c r="BD52" i="1" s="1"/>
  <c r="F32" i="2"/>
  <c r="BB52" i="1" s="1"/>
  <c r="T82" i="2"/>
  <c r="T81" i="2" s="1"/>
  <c r="T88" i="3"/>
  <c r="R237" i="3"/>
  <c r="BK299" i="3"/>
  <c r="J299" i="3" s="1"/>
  <c r="J62" i="3" s="1"/>
  <c r="BK83" i="2"/>
  <c r="J83" i="2" s="1"/>
  <c r="J58" i="2" s="1"/>
  <c r="R83" i="2"/>
  <c r="R82" i="2" s="1"/>
  <c r="R81" i="2" s="1"/>
  <c r="BK98" i="2"/>
  <c r="J98" i="2" s="1"/>
  <c r="J60" i="2" s="1"/>
  <c r="F31" i="3"/>
  <c r="BA53" i="1" s="1"/>
  <c r="BK229" i="3"/>
  <c r="J229" i="3" s="1"/>
  <c r="J60" i="3" s="1"/>
  <c r="T229" i="3"/>
  <c r="T203" i="3" s="1"/>
  <c r="T237" i="3"/>
  <c r="P299" i="3"/>
  <c r="BK304" i="3"/>
  <c r="J304" i="3" s="1"/>
  <c r="J63" i="3" s="1"/>
  <c r="T304" i="3"/>
  <c r="BK351" i="3"/>
  <c r="J351" i="3" s="1"/>
  <c r="J66" i="3" s="1"/>
  <c r="F33" i="2"/>
  <c r="BC52" i="1" s="1"/>
  <c r="E45" i="3"/>
  <c r="P88" i="3"/>
  <c r="P87" i="3" s="1"/>
  <c r="P86" i="3" s="1"/>
  <c r="AU53" i="1" s="1"/>
  <c r="AU51" i="1" s="1"/>
  <c r="BK237" i="3"/>
  <c r="J237" i="3" s="1"/>
  <c r="J61" i="3" s="1"/>
  <c r="T299" i="3"/>
  <c r="P304" i="3"/>
  <c r="P351" i="3"/>
  <c r="J30" i="3"/>
  <c r="AV53" i="1" s="1"/>
  <c r="P203" i="3"/>
  <c r="BK203" i="3"/>
  <c r="J203" i="3" s="1"/>
  <c r="J59" i="3" s="1"/>
  <c r="J30" i="2"/>
  <c r="AV52" i="1" s="1"/>
  <c r="F30" i="2"/>
  <c r="AZ52" i="1" s="1"/>
  <c r="R87" i="3"/>
  <c r="R86" i="3" s="1"/>
  <c r="J75" i="2"/>
  <c r="F31" i="2"/>
  <c r="BA52" i="1" s="1"/>
  <c r="F30" i="3"/>
  <c r="AZ53" i="1" s="1"/>
  <c r="F78" i="2"/>
  <c r="AT52" i="1" l="1"/>
  <c r="AT53" i="1"/>
  <c r="BC51" i="1"/>
  <c r="BD51" i="1"/>
  <c r="W30" i="1" s="1"/>
  <c r="BB51" i="1"/>
  <c r="W28" i="1" s="1"/>
  <c r="BK82" i="2"/>
  <c r="J82" i="2" s="1"/>
  <c r="J57" i="2" s="1"/>
  <c r="T87" i="3"/>
  <c r="T86" i="3" s="1"/>
  <c r="BA51" i="1"/>
  <c r="W27" i="1" s="1"/>
  <c r="BK87" i="3"/>
  <c r="BK86" i="3" s="1"/>
  <c r="J86" i="3" s="1"/>
  <c r="AZ51" i="1"/>
  <c r="BK81" i="2" l="1"/>
  <c r="J81" i="2" s="1"/>
  <c r="W29" i="1"/>
  <c r="AY51" i="1"/>
  <c r="AX51" i="1"/>
  <c r="J87" i="3"/>
  <c r="J57" i="3" s="1"/>
  <c r="AW51" i="1"/>
  <c r="AK27" i="1" s="1"/>
  <c r="W26" i="1"/>
  <c r="AV51" i="1"/>
  <c r="J56" i="2"/>
  <c r="J27" i="2"/>
  <c r="J27" i="3"/>
  <c r="J56" i="3"/>
  <c r="AT51" i="1" l="1"/>
  <c r="AK26" i="1"/>
  <c r="J36" i="2"/>
  <c r="AG52" i="1"/>
  <c r="J36" i="3"/>
  <c r="AG53" i="1"/>
  <c r="AN53" i="1" s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<sst xmlns="http://schemas.openxmlformats.org/spreadsheetml/2006/main" count="3017" uniqueCount="715">
  <si>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</si>
  <si>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</si>
  <si>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</si>
  <si>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</si>
  <si>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</si>
  <si>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</si>
  <si>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</si>
  <si>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{024cb12d-75a3-43c6-8fbf-96d0ca469463}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</si>
  <si>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</si>
  <si>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</si>
  <si>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</si>
  <si>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</si>
  <si>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</si>
  <si>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</si>
  <si>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</si>
  <si>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</si>
  <si>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</si>
  <si>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612/17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</si>
  <si>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</si>
  <si>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</si>
  <si>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Polní cesta VPC1 Senec</t>
  </si>
  <si>
    <t>0,1</t>
  </si>
  <si>
    <t>KSO:</t>
  </si>
  <si>
    <t>CC-CZ:</t>
  </si>
  <si>
    <t>1</t>
  </si>
  <si>
    <t>Místo:</t>
  </si>
  <si>
    <t xml:space="preserve"> </t>
  </si>
  <si>
    <t>Datum:</t>
  </si>
  <si>
    <t>10. 11. 2017</t>
  </si>
  <si>
    <t>10</t>
  </si>
  <si>
    <t>100</t>
  </si>
  <si>
    <t>Zadavatel:</t>
  </si>
  <si>
    <t>IČ:</t>
  </si>
  <si>
    <t>SPÚ ČR Pobočka Rakovník</t>
  </si>
  <si>
    <t>DIČ:</t>
  </si>
  <si>
    <t>Uchazeč:</t>
  </si>
  <si>
    <t>Vyplň údaj</t>
  </si>
  <si>
    <t>Projektant:</t>
  </si>
  <si>
    <t>NDCon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</si>
  <si>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</si>
  <si>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</si>
  <si>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</si>
  <si>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</si>
  <si>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</si>
  <si>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</si>
  <si>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</si>
  <si>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</si>
  <si>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</si>
  <si>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</si>
  <si>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</si>
  <si>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</si>
  <si>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</si>
  <si>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</si>
  <si>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</si>
  <si>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</si>
  <si>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</si>
  <si>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</si>
  <si>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</si>
  <si>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</si>
  <si>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</si>
  <si>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</si>
  <si>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</si>
  <si>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</si>
  <si>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</si>
  <si>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</si>
  <si>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</si>
  <si>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</si>
  <si>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</si>
  <si>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</si>
  <si>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</si>
  <si>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</si>
  <si>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</si>
  <si>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</si>
  <si>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</si>
  <si>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</si>
  <si>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</si>
  <si>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</si>
  <si>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</si>
  <si>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</si>
  <si>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</si>
  <si>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612/17-0</t>
  </si>
  <si>
    <t>Vedlejší a ostatní rozpočtové náklady</t>
  </si>
  <si>
    <t>STA</t>
  </si>
  <si>
    <t>{c15cdec8-0663-47cb-8203-e2646c9c417f}</t>
  </si>
  <si>
    <t>2</t>
  </si>
  <si>
    <t>612/17-1</t>
  </si>
  <si>
    <t xml:space="preserve">SO 101 Polní cesta VPC1 </t>
  </si>
  <si>
    <t>{c3f7b2e5-08fe-40ba-8af6-a01ca56d8433}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</si>
  <si>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</si>
  <si>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</si>
  <si>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</si>
  <si>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</si>
  <si>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</si>
  <si>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</si>
  <si>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</si>
  <si>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612/17-0 - Vedlejší a ostatní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</si>
  <si>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</si>
  <si>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</si>
  <si>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</si>
  <si>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</si>
  <si>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</si>
  <si>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</si>
  <si>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</si>
  <si>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</si>
  <si>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</si>
  <si>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</si>
  <si>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</si>
  <si>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</si>
  <si>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</si>
  <si>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</si>
  <si>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</si>
  <si>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</si>
  <si>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</si>
  <si>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</si>
  <si>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</si>
  <si>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</si>
  <si>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</si>
  <si>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</si>
  <si>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</si>
  <si>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</si>
  <si>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</si>
  <si>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</si>
  <si>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</si>
  <si>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</si>
  <si>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</si>
  <si>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</si>
  <si>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</si>
  <si>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</si>
  <si>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</si>
  <si>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soubor</t>
  </si>
  <si>
    <t>1024</t>
  </si>
  <si>
    <t>1102105695</t>
  </si>
  <si>
    <t>PP</t>
  </si>
  <si>
    <t>P</t>
  </si>
  <si>
    <t>Poznámka k položce:
případné upřesnějící geotechnické rozbory, zjištění průběhu IS</t>
  </si>
  <si>
    <t>011314000</t>
  </si>
  <si>
    <t>Archeologický dohled</t>
  </si>
  <si>
    <t>1792841505</t>
  </si>
  <si>
    <t>Poznámka k položce:
zajištění archeologického dohledu organizací s oprávněním včetně dokladu ke koloudaci</t>
  </si>
  <si>
    <t>3</t>
  </si>
  <si>
    <t>012002000</t>
  </si>
  <si>
    <t>Geodetické práce - vytyčení</t>
  </si>
  <si>
    <t>2087574145</t>
  </si>
  <si>
    <t>geodetické práce - vytyčení</t>
  </si>
  <si>
    <t>VRN3</t>
  </si>
  <si>
    <t>Zařízení staveniště</t>
  </si>
  <si>
    <t>4</t>
  </si>
  <si>
    <t>030001000</t>
  </si>
  <si>
    <t>1298548495</t>
  </si>
  <si>
    <t>R.2.</t>
  </si>
  <si>
    <t>Dočasné dopravní značení</t>
  </si>
  <si>
    <t>-1902380513</t>
  </si>
  <si>
    <t>Dočasné dopravní značení po dobu stavby</t>
  </si>
  <si>
    <t>Poznámka k položce:
Projednání DIO a osazení dočasného dopravního značení po dobu stavby</t>
  </si>
  <si>
    <t>VRN4</t>
  </si>
  <si>
    <t>Inženýrská činnost</t>
  </si>
  <si>
    <t>6</t>
  </si>
  <si>
    <t>012303000</t>
  </si>
  <si>
    <t>Geodetické práce po výstavbě</t>
  </si>
  <si>
    <t>-1372478947</t>
  </si>
  <si>
    <t>zaměření skutečného provedení stavby včetně dodání příslušného počtu výtisků</t>
  </si>
  <si>
    <t>7</t>
  </si>
  <si>
    <t>013254000</t>
  </si>
  <si>
    <t>Dokumentace skutečného provedení stavby</t>
  </si>
  <si>
    <t>paré</t>
  </si>
  <si>
    <t>-171164398</t>
  </si>
  <si>
    <t>8</t>
  </si>
  <si>
    <t>043002000</t>
  </si>
  <si>
    <t>Zkoušky a ostatní měření - hutnící zkoušky</t>
  </si>
  <si>
    <t>1287157189</t>
  </si>
  <si>
    <t>VRN7</t>
  </si>
  <si>
    <t>Provozní vlivy</t>
  </si>
  <si>
    <t>9</t>
  </si>
  <si>
    <t>075002000</t>
  </si>
  <si>
    <t>Ochranná pásma</t>
  </si>
  <si>
    <t>-281769370</t>
  </si>
  <si>
    <t>Hlavní tituly průvodních činností a nákladů provozní vlivy ochranná pásma</t>
  </si>
  <si>
    <t>Poznámka k položce:
práce v OP sdělovacího vedení, nn vedení a vodovodu.</t>
  </si>
  <si>
    <t xml:space="preserve">612/17-1 - SO 101 Polní cesta VPC1 </t>
  </si>
  <si>
    <t>HSV - Práce a dodávky HSV</t>
  </si>
  <si>
    <t xml:space="preserve">    1 - Zemní práce</t>
  </si>
  <si>
    <t xml:space="preserve">    2 - Zakládání</t>
  </si>
  <si>
    <t xml:space="preserve">  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</si>
  <si>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</si>
  <si>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</si>
  <si>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</si>
  <si>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93 - Různé dokončovací konstrukce a práce inženýrských staveb</t>
  </si>
  <si>
    <t xml:space="preserve">    99 - Přesun hmot</t>
  </si>
  <si>
    <t xml:space="preserve">    997 - Přesun sutě</t>
  </si>
  <si>
    <t>HSV</t>
  </si>
  <si>
    <t>Práce a dodávky HSV</t>
  </si>
  <si>
    <t>Zemní práce</t>
  </si>
  <si>
    <t>111111332</t>
  </si>
  <si>
    <t>Odstranění ruderálního porostu přes 500 m2 naložení a odvoz do 20 km ve svahu do 1:2</t>
  </si>
  <si>
    <t>m2</t>
  </si>
  <si>
    <t>CS ÚRS 2017 02</t>
  </si>
  <si>
    <t>105698725</t>
  </si>
  <si>
    <t>Odstranění ruderálního porostu z plochy přes 500 m2 na svahu přes 1:5 do 1:2</t>
  </si>
  <si>
    <t>111201102</t>
  </si>
  <si>
    <t>Odstranění křovin a stromů průměru kmene do 100 mm i s kořeny z celkové plochy přes 1000 do 10000 m2</t>
  </si>
  <si>
    <t>628274364</t>
  </si>
  <si>
    <t>Odstranění křovin a stromů s odstraněním kořenů průměru kmene do 100 mm do sklonu terénu 1 : 5, při celkové ploše přes 1 000 do 10 000 m2</t>
  </si>
  <si>
    <t>Poznámka k položce:
změřeno v terénu</t>
  </si>
  <si>
    <t>111201401</t>
  </si>
  <si>
    <t>Spálení křovin a stromů průměru kmene do 100 mm</t>
  </si>
  <si>
    <t>-76897884</t>
  </si>
  <si>
    <t>Spálení odstraněných křovin a stromů na hromadách průměru kmene do 100 mm pro jakoukoliv plochu</t>
  </si>
  <si>
    <t>112101101</t>
  </si>
  <si>
    <t>Kácení stromů listnatých D kmene do 300 mm</t>
  </si>
  <si>
    <t>kus</t>
  </si>
  <si>
    <t>1055302188</t>
  </si>
  <si>
    <t>Kácení stromů s odřezáním kmene a s odvětvením listnatých, průměru kmene přes 100 do 300 mm</t>
  </si>
  <si>
    <t>Poznámka k položce:
spočteno v terénu</t>
  </si>
  <si>
    <t>112101102</t>
  </si>
  <si>
    <t>Kácení stromů listnatých D kmene do 500 mm</t>
  </si>
  <si>
    <t>-381266046</t>
  </si>
  <si>
    <t>Kácení stromů s odřezáním kmene a s odvětvením listnatých, průměru kmene přes 300 do 500 mm</t>
  </si>
  <si>
    <t>112101104</t>
  </si>
  <si>
    <t>Kácení stromů listnatých D kmene do 900 mm</t>
  </si>
  <si>
    <t>1075412798</t>
  </si>
  <si>
    <t>Kácení stromů s odřezáním kmene a s odvětvením listnatých, průměru kmene přes 700 do 900 mm</t>
  </si>
  <si>
    <t>112201101</t>
  </si>
  <si>
    <t>Odstranění pařezů D do 300 mm</t>
  </si>
  <si>
    <t>-1044145486</t>
  </si>
  <si>
    <t>Odstranění pařezů s jejich vykopáním, vytrháním nebo odstřelením, s přesekáním kořenů průměru přes 100 do 300 mm</t>
  </si>
  <si>
    <t>112201102</t>
  </si>
  <si>
    <t>Odstranění pařezů D do 500 mm</t>
  </si>
  <si>
    <t>1092817291</t>
  </si>
  <si>
    <t>Odstranění pařezů s jejich vykopáním, vytrháním nebo odstřelením, s přesekáním kořenů průměru přes 300 do 500 mm</t>
  </si>
  <si>
    <t>112201104</t>
  </si>
  <si>
    <t>Odstranění pařezů D do 900 mm</t>
  </si>
  <si>
    <t>123395574</t>
  </si>
  <si>
    <t>Odstranění pařezů s jejich vykopáním, vytrháním nebo odstřelením, s přesekáním kořenů průměru přes 700 do 900 mm</t>
  </si>
  <si>
    <t>112211111</t>
  </si>
  <si>
    <t>Spálení pařezu D do 0,3 m</t>
  </si>
  <si>
    <t>149982988</t>
  </si>
  <si>
    <t>Spálení pařezů na hromadách průměru přes 0,10 do 0,30 m</t>
  </si>
  <si>
    <t>11</t>
  </si>
  <si>
    <t>112211112</t>
  </si>
  <si>
    <t>Spálení pařezu D do 0,5 m</t>
  </si>
  <si>
    <t>-769747725</t>
  </si>
  <si>
    <t>Spálení pařezů na hromadách průměru přes 0,30 do 0,50 m</t>
  </si>
  <si>
    <t>12</t>
  </si>
  <si>
    <t>112211113</t>
  </si>
  <si>
    <t>Spálení pařezu D do 1,0 m</t>
  </si>
  <si>
    <t>-1264679254</t>
  </si>
  <si>
    <t>Spálení pařezů na hromadách průměru přes 0,50 do 1,00 m</t>
  </si>
  <si>
    <t>13</t>
  </si>
  <si>
    <t>162301401</t>
  </si>
  <si>
    <t>Vodorovné přemístění větví stromů listnatých do 5 km D kmene do 300 mm</t>
  </si>
  <si>
    <t>-1890037044</t>
  </si>
  <si>
    <t>Vodorovné přemístění větví, kmenů nebo pařezů s naložením, složením a dopravou do 5000 m větví stromů listnatých, průměru kmene přes 100 do 300 mm</t>
  </si>
  <si>
    <t>14</t>
  </si>
  <si>
    <t>162301402</t>
  </si>
  <si>
    <t>Vodorovné přemístění větví stromů listnatých do 5 km D kmene do 500 mm</t>
  </si>
  <si>
    <t>-144997069</t>
  </si>
  <si>
    <t>Vodorovné přemístění větví, kmenů nebo pařezů s naložením, složením a dopravou do 5000 m větví stromů listnatých, průměru kmene přes 300 do 500 mm</t>
  </si>
  <si>
    <t>162301404</t>
  </si>
  <si>
    <t>Vodorovné přemístění větví stromů listnatých do 5 km D kmene do 900 mm</t>
  </si>
  <si>
    <t>1897809353</t>
  </si>
  <si>
    <t>Vodorovné přemístění větví, kmenů nebo pařezů s naložením, složením a dopravou do 5000 m větví stromů listnatých, průměru kmene přes 700 do 900 mm</t>
  </si>
  <si>
    <t>16</t>
  </si>
  <si>
    <t>162301411</t>
  </si>
  <si>
    <t>Vodorovné přemístění kmenů stromů listnatých do 5 km D kmene do 300 mm</t>
  </si>
  <si>
    <t>-1363545080</t>
  </si>
  <si>
    <t>Vodorovné přemístění větví, kmenů nebo pařezů s naložením, složením a dopravou do 5000 m kmenů stromů listnatých, průměru přes 100 do 300 mm</t>
  </si>
  <si>
    <t>17</t>
  </si>
  <si>
    <t>162301412</t>
  </si>
  <si>
    <t>Vodorovné přemístění kmenů stromů listnatých do 5 km D kmene do 500 mm</t>
  </si>
  <si>
    <t>-645146059</t>
  </si>
  <si>
    <t>Vodorovné přemístění větví, kmenů nebo pařezů s naložením, složením a dopravou do 5000 m kmenů stromů listnatých, průměru přes 300 do 500 mm</t>
  </si>
  <si>
    <t>18</t>
  </si>
  <si>
    <t>162301414</t>
  </si>
  <si>
    <t>Vodorovné přemístění kmenů stromů listnatých do 5 km D kmene do 900 mm</t>
  </si>
  <si>
    <t>-237424252</t>
  </si>
  <si>
    <t>Vodorovné přemístění větví, kmenů nebo pařezů s naložením, složením a dopravou do 5000 m kmenů stromů listnatých, průměru přes 700 do 900 mm</t>
  </si>
  <si>
    <t>19</t>
  </si>
  <si>
    <t>162301421</t>
  </si>
  <si>
    <t>Vodorovné přemístění pařezů do 5 km D do 300 mm</t>
  </si>
  <si>
    <t>1755418793</t>
  </si>
  <si>
    <t>Vodorovné přemístění větví, kmenů nebo pařezů s naložením, složením a dopravou do 5000 m pařezů kmenů, průměru přes 100 do 300 mm</t>
  </si>
  <si>
    <t>20</t>
  </si>
  <si>
    <t>162301422</t>
  </si>
  <si>
    <t>Vodorovné přemístění pařezů do 5 km D do 500 mm</t>
  </si>
  <si>
    <t>1481850000</t>
  </si>
  <si>
    <t>Vodorovné přemístění větví, kmenů nebo pařezů s naložením, složením a dopravou do 5000 m pařezů kmenů, průměru přes 300 do 500 mm</t>
  </si>
  <si>
    <t>162301424</t>
  </si>
  <si>
    <t>Vodorovné přemístění pařezů do 5 km D do 900 mm</t>
  </si>
  <si>
    <t>-1669151356</t>
  </si>
  <si>
    <t>Vodorovné přemístění větví, kmenů nebo pařezů s naložením, složením a dopravou do 5000 m pařezů kmenů, průměru přes 700 do 900 mm</t>
  </si>
  <si>
    <t>22</t>
  </si>
  <si>
    <t>174201201</t>
  </si>
  <si>
    <t>Zásyp jam po pařezech D pařezů do 300 mm</t>
  </si>
  <si>
    <t>-290183317</t>
  </si>
  <si>
    <t>Zásyp jam po pařezech výkopkem z horniny získané při dobývání pařezů s hrubým urovnáním povrchu zasypávky průměru pařezu přes 100 do 300 mm</t>
  </si>
  <si>
    <t>23</t>
  </si>
  <si>
    <t>174201202</t>
  </si>
  <si>
    <t>Zásyp jam po pařezech D pařezů do 500 mm</t>
  </si>
  <si>
    <t>234504518</t>
  </si>
  <si>
    <t>Zásyp jam po pařezech výkopkem z horniny získané při dobývání pařezů s hrubým urovnáním povrchu zasypávky průměru pařezu přes 300 do 500 mm</t>
  </si>
  <si>
    <t>24</t>
  </si>
  <si>
    <t>174201204</t>
  </si>
  <si>
    <t>Zásyp jam po pařezech D pařezů do 900 mm</t>
  </si>
  <si>
    <t>-437168274</t>
  </si>
  <si>
    <t>Zásyp jam po pařezech výkopkem z horniny získané při dobývání pařezů s hrubým urovnáním povrchu zasypávky průměru pařezu přes 700 do 900 mm</t>
  </si>
  <si>
    <t>25</t>
  </si>
  <si>
    <t>121101103</t>
  </si>
  <si>
    <t>Sejmutí ornice s přemístěním na vzdálenost do 250 m</t>
  </si>
  <si>
    <t>m3</t>
  </si>
  <si>
    <t>1065374109</t>
  </si>
  <si>
    <t>Sejmutí ornice nebo lesní půdy s vodorovným přemístěním na hromady v místě upotřebení nebo na dočasné či trvalé skládky se složením, na vzdálenost přes 100 do 250 m</t>
  </si>
  <si>
    <t>26</t>
  </si>
  <si>
    <t>122201103</t>
  </si>
  <si>
    <t>Odkopávky a prokopávky nezapažené v hornině tř. 3 objem do 5000 m3</t>
  </si>
  <si>
    <t>879251537</t>
  </si>
  <si>
    <t>Odkopávky a prokopávky nezapažené s přehozením výkopku na vzdálenost do 3 m nebo s naložením na dopravní prostředek v hornině tř. 3 přes 1 000 do 5 000 m3</t>
  </si>
  <si>
    <t>VV</t>
  </si>
  <si>
    <t>2045,23</t>
  </si>
  <si>
    <t>27</t>
  </si>
  <si>
    <t>122201109</t>
  </si>
  <si>
    <t>Příplatek za lepivost u odkopávek v hornině tř. 1 až 3</t>
  </si>
  <si>
    <t>1572038888</t>
  </si>
  <si>
    <t>Odkopávky a prokopávky nezapažené s přehozením výkopku na vzdálenost do 3 m nebo s naložením na dopravní prostředek v hornině tř. 3 Příplatek k cenám za lepivost horniny tř. 3</t>
  </si>
  <si>
    <t>Poznámka k položce:
poměrné množství zeminy, které ulpí v nářadí a o které je snížen celkový výkon stroje.; pol.13/3</t>
  </si>
  <si>
    <t>2045,23/3</t>
  </si>
  <si>
    <t>28</t>
  </si>
  <si>
    <t>132201102</t>
  </si>
  <si>
    <t>Hloubení rýh š do 600 mm v hornině tř. 3 objemu přes 100 m3</t>
  </si>
  <si>
    <t>-1141162688</t>
  </si>
  <si>
    <t>Hloubení zapažených i nezapažených rýh šířky do 600 mm s urovnáním dna do předepsaného profilu a spádu v hornině tř. 3 přes 100 m3</t>
  </si>
  <si>
    <t>zasak</t>
  </si>
  <si>
    <t>50*0,8*0,3</t>
  </si>
  <si>
    <t>drenáž</t>
  </si>
  <si>
    <t>912*0,24</t>
  </si>
  <si>
    <t>potrubí</t>
  </si>
  <si>
    <t>55*1,5*1</t>
  </si>
  <si>
    <t>Součet</t>
  </si>
  <si>
    <t>29</t>
  </si>
  <si>
    <t>132201109</t>
  </si>
  <si>
    <t>Příplatek za lepivost k hloubení rýh š do 600 mm v hornině tř. 3</t>
  </si>
  <si>
    <t>-2074628904</t>
  </si>
  <si>
    <t>Hloubení zapažených i nezapažených rýh šířky do 600 mm s urovnáním dna do předepsaného profilu a spádu v hornině tř. 3 Příplatek k cenám za lepivost horniny tř. 3</t>
  </si>
  <si>
    <t>313,38/3</t>
  </si>
  <si>
    <t>30</t>
  </si>
  <si>
    <t>167101102</t>
  </si>
  <si>
    <t>Nakládání, skládání a překládání neulehlého výkopku nebo sypaniny nakládání, množství přes 100 m3, z hornin tř. 1 až 4</t>
  </si>
  <si>
    <t>38904545</t>
  </si>
  <si>
    <t>odkopávky + rýhy+ornice</t>
  </si>
  <si>
    <t>2045,23+313,38+282</t>
  </si>
  <si>
    <t>31</t>
  </si>
  <si>
    <t>162701105</t>
  </si>
  <si>
    <t>Vodorovné přemístění do 10000 m výkopku/sypaniny z horniny tř. 1 až 4</t>
  </si>
  <si>
    <t>1338509174</t>
  </si>
  <si>
    <t>Vodorovné přemístění výkopku nebo sypaniny po suchu na obvyklém dopravním prostředku, bez naložení výkopku, avšak se složením bez rozhrnutí z horniny tř. 1 až 4 na vzdálenost přes 9 000 do 10 000 m</t>
  </si>
  <si>
    <t>naložený výkopek</t>
  </si>
  <si>
    <t>2640,61</t>
  </si>
  <si>
    <t>32</t>
  </si>
  <si>
    <t>162701109</t>
  </si>
  <si>
    <t>Příplatek k vodorovnému přemístění výkopku/sypaniny z horniny tř. 1 až 4 ZKD 1000 m přes 10000 m</t>
  </si>
  <si>
    <t>1956288643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</si>
  <si>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</si>
  <si>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příplatek za 10km -ornice</t>
  </si>
  <si>
    <t>2358,61*10</t>
  </si>
  <si>
    <t>33</t>
  </si>
  <si>
    <t>171201201</t>
  </si>
  <si>
    <t>Uložení sypaniny na skládky</t>
  </si>
  <si>
    <t>248720511</t>
  </si>
  <si>
    <t>2358,61</t>
  </si>
  <si>
    <t>34</t>
  </si>
  <si>
    <t>171201211</t>
  </si>
  <si>
    <t>Poplatek za uložení odpadu ze sypaniny na skládce (skládkovné)</t>
  </si>
  <si>
    <t>t</t>
  </si>
  <si>
    <t>470592326</t>
  </si>
  <si>
    <t>Uložení sypaniny poplatek za uložení sypaniny na skládce (skládkovné)</t>
  </si>
  <si>
    <t>přepočet z m3 na t</t>
  </si>
  <si>
    <t>2358,61*2</t>
  </si>
  <si>
    <t>35</t>
  </si>
  <si>
    <t>175151101</t>
  </si>
  <si>
    <t>Obsypání potrubí strojně sypaninou bez prohození, uloženou do 3 m</t>
  </si>
  <si>
    <t>-1146010907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</si>
  <si>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</si>
  <si>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zásyp potrubí</t>
  </si>
  <si>
    <t>1,16*55</t>
  </si>
  <si>
    <t>36</t>
  </si>
  <si>
    <t>M</t>
  </si>
  <si>
    <t>583312010</t>
  </si>
  <si>
    <t>štěrkopísek netříděný stabilizační zemina</t>
  </si>
  <si>
    <t>-1521215084</t>
  </si>
  <si>
    <t>Kamenivo přírodní těžené pro stavební účely  PTK  (drobné, hrubé, štěrkopísky) kamenivo mimo normu štěrkopísek netříděný (stabilizační zemina)</t>
  </si>
  <si>
    <t>Poznámka k položce:
materiál zásypu potrubí</t>
  </si>
  <si>
    <t>63,8*2 'Přepočtené koeficientem množství</t>
  </si>
  <si>
    <t>37</t>
  </si>
  <si>
    <t>181102302</t>
  </si>
  <si>
    <t>Úprava pláně v zářezech se zhutněním</t>
  </si>
  <si>
    <t>1049400590</t>
  </si>
  <si>
    <t>Úprava pláně na stavbách dálnic v zářezech mimo skalních se zhutněním</t>
  </si>
  <si>
    <t>Poznámka k položce:
změřeno funkcí měření ploch v elektronické dokumentaci</t>
  </si>
  <si>
    <t>5473,9</t>
  </si>
  <si>
    <t>38</t>
  </si>
  <si>
    <t>181111111</t>
  </si>
  <si>
    <t>Plošná úprava terénu do 500 m2 zemina tř 1 až 4 nerovnosti do +/- 100 mm v rovinně a svahu do 1:5</t>
  </si>
  <si>
    <t>739637381</t>
  </si>
  <si>
    <t>Plošná úprava terénu v zemině tř. 1 až 4 s urovnáním povrchu bez doplnění ornice souvislé plochy do 500 m2 při nerovnostech terénu přes +/-50 do +/- 100 mm v rovině nebo na svahu do 1:5</t>
  </si>
  <si>
    <t>Poznámka k položce:
terénní úpravy okolí cesty v rámci pozemku</t>
  </si>
  <si>
    <t>2970</t>
  </si>
  <si>
    <t>39</t>
  </si>
  <si>
    <t>181411122</t>
  </si>
  <si>
    <t>Založení lučního trávníku výsevem plochy do 1000 m2 ve svahu do 1:2</t>
  </si>
  <si>
    <t>1789900234</t>
  </si>
  <si>
    <t>Založení trávníku na půdě předem připravené plochy do 1000 m2 výsevem včetně utažení lučního na svahu přes 1:5 do 1:2</t>
  </si>
  <si>
    <t>40</t>
  </si>
  <si>
    <t>005724400</t>
  </si>
  <si>
    <t>osivo směs travní hřištní</t>
  </si>
  <si>
    <t>kg</t>
  </si>
  <si>
    <t>-1340113899</t>
  </si>
  <si>
    <t>osiva pícnin směsi travní balení obvykle 25 kg hřišťová</t>
  </si>
  <si>
    <t>2970*0,03</t>
  </si>
  <si>
    <t>Zakládání</t>
  </si>
  <si>
    <t>41</t>
  </si>
  <si>
    <t>211531111</t>
  </si>
  <si>
    <t>Výplň odvodňovacích žeber nebo trativodů kamenivem hrubým drceným frakce 16 až 63 mm</t>
  </si>
  <si>
    <t>-1202832441</t>
  </si>
  <si>
    <t>Výplň kamenivem do rýh odvodňovacích žeber nebo trativodů bez zhutnění, s úpravou povrchu výplně kamenivem hrubým drceným frakce 16 až 63 mm</t>
  </si>
  <si>
    <t>štěrková rýha</t>
  </si>
  <si>
    <t>42</t>
  </si>
  <si>
    <t>212752213</t>
  </si>
  <si>
    <t>Trativod z drenážních trubek plastových flexibilních D do 160 mm včetně lože otevřený výkop</t>
  </si>
  <si>
    <t>m</t>
  </si>
  <si>
    <t>1676653323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</si>
  <si>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</si>
  <si>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Poznámka k položce:
změřeno funkcí měření délek v elektronické dokumentaci</t>
  </si>
  <si>
    <t>920</t>
  </si>
  <si>
    <t>43</t>
  </si>
  <si>
    <t>273362021</t>
  </si>
  <si>
    <t>Výztuž základových desek svařovanými sítěmi Kari</t>
  </si>
  <si>
    <t>1358449357</t>
  </si>
  <si>
    <t>Výztuž základů desek ze svařovaných sítí z drátů typu KARI</t>
  </si>
  <si>
    <t>Poznámka k položce:
výztuž podkladu potrubí</t>
  </si>
  <si>
    <t>55*0,0075</t>
  </si>
  <si>
    <t>44</t>
  </si>
  <si>
    <t>274321411</t>
  </si>
  <si>
    <t>Základové pasy ze ŽB tř. C 20/25</t>
  </si>
  <si>
    <t>1367292090</t>
  </si>
  <si>
    <t>Základy z betonu železového (bez výztuže) tř. C 20/25. Včetně podsypu.</t>
  </si>
  <si>
    <t>2*(0,5*0,8*2)</t>
  </si>
  <si>
    <t>45</t>
  </si>
  <si>
    <t>274356021</t>
  </si>
  <si>
    <t>Bednění základových pasů ploch rovinných zřízení</t>
  </si>
  <si>
    <t>-2038982876</t>
  </si>
  <si>
    <t>Bednění základů z betonu prostého nebo železového pasů pro plochy rovinné zřízení</t>
  </si>
  <si>
    <t>boční plochy základu + přesah</t>
  </si>
  <si>
    <t>(2*0,8*2+0,8*0,5*2)*1,1</t>
  </si>
  <si>
    <t>46</t>
  </si>
  <si>
    <t>274356022</t>
  </si>
  <si>
    <t>Bednění základových pasů ploch rovinných odstranění</t>
  </si>
  <si>
    <t>766896438</t>
  </si>
  <si>
    <t>Bednění základů z betonu prostého nebo železového pasů pro plochy rovinné odstranění</t>
  </si>
  <si>
    <t>4,4</t>
  </si>
  <si>
    <t>47</t>
  </si>
  <si>
    <t>274362021</t>
  </si>
  <si>
    <t>Výztuž základových pásů svařovanými sítěmi Kari</t>
  </si>
  <si>
    <t>1858912266</t>
  </si>
  <si>
    <t>Výztuž základů pasů ze svařovaných sítí z drátů typu KARI</t>
  </si>
  <si>
    <t>(2*0,7+2*0,4)*0,0075</t>
  </si>
  <si>
    <t>Vodorovné konstrukce</t>
  </si>
  <si>
    <t>48</t>
  </si>
  <si>
    <t>452318510-1</t>
  </si>
  <si>
    <t>Zajišťovací práh z betonu prostého</t>
  </si>
  <si>
    <t>-375249062</t>
  </si>
  <si>
    <t>Zajišťovací práh z betonu prostého vodostavebného C 30/37 Xf4  na dně a ve svahuvčetně lože ŠP tl. 100mm, včetně bednění</t>
  </si>
  <si>
    <t>0,25*0,8*2</t>
  </si>
  <si>
    <t>49</t>
  </si>
  <si>
    <t>594511111-1</t>
  </si>
  <si>
    <t>Dlažba z lomového kamene s provedením lože z betonu</t>
  </si>
  <si>
    <t>2027787656</t>
  </si>
  <si>
    <t>Dlažba nebo přídlažba z lomového kamene lomařsky upraveného rigolového v ploše vodorovné nebo ve sklonu tl. do 250 mm, bez vyplnění spár, s provedením lože tl. 100 mm z betonu C16/20 Xc2</t>
  </si>
  <si>
    <t>opevnění nátoku před horskou vpustí</t>
  </si>
  <si>
    <t>Komunikace</t>
  </si>
  <si>
    <t>50</t>
  </si>
  <si>
    <t>561041121</t>
  </si>
  <si>
    <t>Zřízení podkladu ze zeminy upravené hydraulickými pojivy (Road Mix) tl do 300 mm plochy do 5000 m2</t>
  </si>
  <si>
    <t>1664341911</t>
  </si>
  <si>
    <t>Zřízení podkladu ze zeminy upravené hydraulickými pojivy (systém Road Mix) vápnem, cementem nebo směsnými pojivy (materiál ve specifikaci) s rozprostřením, promísením, vlhčením, zhutněním a ošetřením vodou plochy přes 1 000 do 5 000 m2, tloušťka po zhutnění přes 250 do 300 mm</t>
  </si>
  <si>
    <t>5473,9-966</t>
  </si>
  <si>
    <t>51</t>
  </si>
  <si>
    <t>585301590</t>
  </si>
  <si>
    <t>vápnoCL 90-Q nehašené bal. 32 kg</t>
  </si>
  <si>
    <t>1873685973</t>
  </si>
  <si>
    <t>vápna pro stavební účely mleté ČSN EN 459-1 CL 90 - Q  nehašené         bal. 25 kg</t>
  </si>
  <si>
    <t>zlepšovaná plocha*množství pojiva</t>
  </si>
  <si>
    <t>4507,9*18,1/1000</t>
  </si>
  <si>
    <t>52</t>
  </si>
  <si>
    <t>564661111</t>
  </si>
  <si>
    <t>Podklad z kameniva hrubého drceného vel. 63-125 mm tl 200 mm</t>
  </si>
  <si>
    <t>-800633805</t>
  </si>
  <si>
    <t>Podklad z kameniva hrubého drceného vel. 63-125 mm, s rozprostřením a zhutněním, po zhutnění tl. 200 mm</t>
  </si>
  <si>
    <t>výměna podloží</t>
  </si>
  <si>
    <t>966</t>
  </si>
  <si>
    <t>53</t>
  </si>
  <si>
    <t>564761111</t>
  </si>
  <si>
    <t>Podklad z kameniva hrubého drceného vel. 32-63 mm tl 200 mm</t>
  </si>
  <si>
    <t>1910172885</t>
  </si>
  <si>
    <t>Podklad nebo kryt z kameniva hrubého drceného vel. 32-63 mm s rozprostřením a zhutněním, po zhutnění tl. 200 mm</t>
  </si>
  <si>
    <t>sjezd ze ŠD</t>
  </si>
  <si>
    <t>54,5</t>
  </si>
  <si>
    <t>54</t>
  </si>
  <si>
    <t>564811111</t>
  </si>
  <si>
    <t>Podklad ze štěrkodrtě ŠD tl 50 mm</t>
  </si>
  <si>
    <t>923971515</t>
  </si>
  <si>
    <t>Podklad ze štěrkodrti ŠD s rozprostřením a zhutněním, po zhutnění tl. 50 mm</t>
  </si>
  <si>
    <t>Poznámka k položce:
materiál na vyrovnání ppláně</t>
  </si>
  <si>
    <t>5033,1*0,5</t>
  </si>
  <si>
    <t>55</t>
  </si>
  <si>
    <t>564831111</t>
  </si>
  <si>
    <t>Podklad ze štěrkodrtě ŠD tl 100 mm</t>
  </si>
  <si>
    <t>1509473559</t>
  </si>
  <si>
    <t>Podklad ze štěrkodrti ŠD s rozprostřením a zhutněním, po zhutnění tl. 100 mm</t>
  </si>
  <si>
    <t>56</t>
  </si>
  <si>
    <t>564851111</t>
  </si>
  <si>
    <t>Podklad ze štěrkodrtě ŠD tl 150 mm</t>
  </si>
  <si>
    <t>-362005043</t>
  </si>
  <si>
    <t>Podklad ze štěrkodrti ŠD s rozprostřením a zhutněním, po zhutnění tl. 150 mm</t>
  </si>
  <si>
    <t>plocha ACP +krajnice+ rozšíření vrstvy</t>
  </si>
  <si>
    <t>4151,5+551+1102*0,15*2</t>
  </si>
  <si>
    <t>57</t>
  </si>
  <si>
    <t>564861111</t>
  </si>
  <si>
    <t>Podklad ze štěrkodrtě ŠD tl 200 mm</t>
  </si>
  <si>
    <t>-1647736362</t>
  </si>
  <si>
    <t>Podklad ze štěrkodrti ŠD s rozprostřením a zhutněním, po zhutnění tl. 200 mm</t>
  </si>
  <si>
    <t>plocha ŠD150 + rošíření vrstvy</t>
  </si>
  <si>
    <t>5033,1+1102*0,2*2</t>
  </si>
  <si>
    <t>58</t>
  </si>
  <si>
    <t>565155111</t>
  </si>
  <si>
    <t>Asfaltový beton vrstva podkladní ACP 16 (obalované kamenivo OKS) tl 70 mm š do 3 m</t>
  </si>
  <si>
    <t>1827027439</t>
  </si>
  <si>
    <t>Asfaltový beton vrstva podkladní ACP 16 (obalované kamenivo střednězrnné - OKS) s rozprostřením a zhutněním v pruhu šířky do 3 m, po zhutnění tl. 70 mm</t>
  </si>
  <si>
    <t>plocha ACO11</t>
  </si>
  <si>
    <t>4151,5</t>
  </si>
  <si>
    <t>59</t>
  </si>
  <si>
    <t>569731111</t>
  </si>
  <si>
    <t>Zpevnění krajnic kamenivem drceným tl 100 mm</t>
  </si>
  <si>
    <t>544907112</t>
  </si>
  <si>
    <t>Zpevnění krajnic nebo komunikací pro pěší s rozprostřením a zhutněním, po zhutnění kamenivem drceným tl. 100 mm</t>
  </si>
  <si>
    <t>Poznámka k položce:
2032*0,5*2</t>
  </si>
  <si>
    <t>1102*0,25*2</t>
  </si>
  <si>
    <t>60</t>
  </si>
  <si>
    <t>573211111-1</t>
  </si>
  <si>
    <t>Postřik živičný infiltrační z asfaltu v množství do 0,70 kg/m2</t>
  </si>
  <si>
    <t>-974938074</t>
  </si>
  <si>
    <t>Postřik živičný infiltrační bez posypu kamenivem z asfaltu silničního, v množství od 0,50 do 0,70 kg/m2</t>
  </si>
  <si>
    <t>plocha ACP</t>
  </si>
  <si>
    <t>61</t>
  </si>
  <si>
    <t>573211111-2</t>
  </si>
  <si>
    <t>Postřik živičný spojovací z asfaltu v množství do 0,5 kg/m2</t>
  </si>
  <si>
    <t>1521505784</t>
  </si>
  <si>
    <t>Postřik živičný spojovací bez posypu kamenivem z asfaltu silničního, v množství do 0,50 kg/m2</t>
  </si>
  <si>
    <t>plocha ACO</t>
  </si>
  <si>
    <t>62</t>
  </si>
  <si>
    <t>577134221</t>
  </si>
  <si>
    <t>Asfaltový beton vrstva obrusná ACO 11 (ABS) tř. II tl 40 mm š přes 3 m z nemodifikovaného asfaltu</t>
  </si>
  <si>
    <t>1637256997</t>
  </si>
  <si>
    <t>Asfaltový beton vrstva obrusná ACO 11 (ABS) s rozprostřením a se zhutněním z nemodifikovaného asfaltu v pruhu šířky přes 3 m tř. II, po zhutnění tl. 40 mm</t>
  </si>
  <si>
    <t>délka*šířka vozovky + rozšíření+sjezdy+výhybny</t>
  </si>
  <si>
    <t>1102*3,5+294,5</t>
  </si>
  <si>
    <t>63</t>
  </si>
  <si>
    <t>594511111</t>
  </si>
  <si>
    <t>-492410651</t>
  </si>
  <si>
    <t>Dlažba nebo přídlažba z lomového kamene lomařsky upraveného rigolového v ploše vodorovné nebo ve sklonu tl. do 250 mm, bez vyplnění spár, s provedením lože tl. 50 mm z betonu</t>
  </si>
  <si>
    <t>Poznámka k položce:
opebvnění příkopu u výtoku propustků</t>
  </si>
  <si>
    <t>rigol napříč cestou</t>
  </si>
  <si>
    <t>5*2</t>
  </si>
  <si>
    <t>64</t>
  </si>
  <si>
    <t>597661111</t>
  </si>
  <si>
    <t>Rigol dlážděný do lože z betonu tl 100 mm z dlažebních kostek drobných</t>
  </si>
  <si>
    <t>-2061166596</t>
  </si>
  <si>
    <t>Rigol dlážděný do lože z betonu prostého tl. 100 mm, s vyplněním a zatřením spár cementovou maltou z dlažebních kostek drobných</t>
  </si>
  <si>
    <t>55*0,5</t>
  </si>
  <si>
    <t>65</t>
  </si>
  <si>
    <t>599141111R00</t>
  </si>
  <si>
    <t>Vyplnění spár živičnou zálivkou</t>
  </si>
  <si>
    <t>vlastní</t>
  </si>
  <si>
    <t>Trubní vedení</t>
  </si>
  <si>
    <t>66</t>
  </si>
  <si>
    <t>811391111</t>
  </si>
  <si>
    <t>Montáž potrubí z trub betonových s polodrážkou otevřený výkop sklon do 20 % DN 400</t>
  </si>
  <si>
    <t>1061461255</t>
  </si>
  <si>
    <t>Montáž potrubí z trub betonových s polodrážkou v otevřeném výkopu ve sklonu do 20 % DN 400</t>
  </si>
  <si>
    <t>67</t>
  </si>
  <si>
    <t>592211380</t>
  </si>
  <si>
    <t>trouba železobetonová 8úhelníková, zesílená TZP-Q D40x100x8 cm</t>
  </si>
  <si>
    <t>1634284277</t>
  </si>
  <si>
    <t>Trouby pro dešťové odpadní vody železobetonové přímé kruhového průřezu, osmiúhelníkové, zesílené TZP-Q  400/1000       D 40 x 100 x 8</t>
  </si>
  <si>
    <t>Ostatní konstrukce a práce, bourání</t>
  </si>
  <si>
    <t>68</t>
  </si>
  <si>
    <t>912211111</t>
  </si>
  <si>
    <t>Montáž směrového sloupku silničního plastového prosté uložení bez betonového základu</t>
  </si>
  <si>
    <t>1842553699</t>
  </si>
  <si>
    <t>Montáž směrového sloupku plastového s odrazkou prostým uložením bez betonového základu silničního</t>
  </si>
  <si>
    <t>69</t>
  </si>
  <si>
    <t>404451500</t>
  </si>
  <si>
    <t>sloupek silniční plastový s retroreflexní fólií směrový 1200 mm</t>
  </si>
  <si>
    <t>-1536591393</t>
  </si>
  <si>
    <t>Výrobky a tabule orientační pro návěstí a zabezpečovací zařízení silniční značky dopravní svislé sloupky směrové sloupky plastové s retroreflexní fólií směrový silniční "M" 1200 mm</t>
  </si>
  <si>
    <t>Poznámka k položce:
Z11c,d</t>
  </si>
  <si>
    <t>70</t>
  </si>
  <si>
    <t>919112213</t>
  </si>
  <si>
    <t>Řezání spár pro vytvoření komůrky š 10 mm hl 25 mm pro těsnící zálivku v živičném krytu</t>
  </si>
  <si>
    <t>1301204246</t>
  </si>
  <si>
    <t>Řezání dilatačních spár v živičném krytu vytvoření komůrky pro těsnící zálivku šířky 10 mm, hloubky 25 mm</t>
  </si>
  <si>
    <t>Poznámka k položce:
proříznutí spáry v místě napojení nového krytu</t>
  </si>
  <si>
    <t>71</t>
  </si>
  <si>
    <t>919441211</t>
  </si>
  <si>
    <t>Čelo propustku z lomového kamene pro propustek z trub DN 300 až 500</t>
  </si>
  <si>
    <t>-1516201981</t>
  </si>
  <si>
    <t>Čelo propustku ze zdiva z lomového kamene, pro propustek z trub DN 300 až 500 mm</t>
  </si>
  <si>
    <t>72</t>
  </si>
  <si>
    <t>919535555</t>
  </si>
  <si>
    <t>Obetonování trubního propustku betonem prostým</t>
  </si>
  <si>
    <t>1143816071</t>
  </si>
  <si>
    <t>Obetonování trubního propustku betonem prostým tř. C 12/15</t>
  </si>
  <si>
    <t>podklad + obetonování</t>
  </si>
  <si>
    <t>55*1*0,1+0,13*55</t>
  </si>
  <si>
    <t>73</t>
  </si>
  <si>
    <t>919735112</t>
  </si>
  <si>
    <t>Řezání stávajícího živičného krytu hl do 100 mm</t>
  </si>
  <si>
    <t>2101089548</t>
  </si>
  <si>
    <t>Řezání stávajícího živičného krytu nebo podkladu hloubky přes 50 do 100 mm</t>
  </si>
  <si>
    <t>Poznámka k položce:
zaříznutí stávajícího krytu</t>
  </si>
  <si>
    <t>74</t>
  </si>
  <si>
    <t>919-AG.1.</t>
  </si>
  <si>
    <t>Horská vpusť</t>
  </si>
  <si>
    <t>-1396032983</t>
  </si>
  <si>
    <t>horská vpusť včetně materiálu, zřizení. včetně mříže a stupadel</t>
  </si>
  <si>
    <t>75</t>
  </si>
  <si>
    <t>R.5</t>
  </si>
  <si>
    <t>Žlab DN300</t>
  </si>
  <si>
    <t>-2005620249</t>
  </si>
  <si>
    <t>Žlab monoblock z polymerického betonu, zatížení min D400. Včetně jednoho čistícího kusu.</t>
  </si>
  <si>
    <t>76</t>
  </si>
  <si>
    <t>R.4</t>
  </si>
  <si>
    <t>žlab DN200</t>
  </si>
  <si>
    <t>336669447</t>
  </si>
  <si>
    <t>77</t>
  </si>
  <si>
    <t>938902113</t>
  </si>
  <si>
    <t>Čištění příkopů komunikací příkopovým rypadlem objem nánosu do 0,5 m3/m</t>
  </si>
  <si>
    <t>-460883660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</si>
  <si>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</si>
  <si>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Poznámka k položce:
čištění stávájícíh příkopů</t>
  </si>
  <si>
    <t>78</t>
  </si>
  <si>
    <t>966008112</t>
  </si>
  <si>
    <t>Bourání trubního propustku do DN 500</t>
  </si>
  <si>
    <t>1753674469</t>
  </si>
  <si>
    <t>Bourání trubního propustku s odklizením a uložením vybouraného materiálu na skládku na vzdálenost do 3 m nebo s naložením na dopravní prostředek z trub DN přes 300 do 500 mm</t>
  </si>
  <si>
    <t>Poznámka k položce:
bourání stávajícíího zatrubnění</t>
  </si>
  <si>
    <t>79</t>
  </si>
  <si>
    <t>9-R.2.</t>
  </si>
  <si>
    <t>Chráničky z trub plast DN do 150mm</t>
  </si>
  <si>
    <t>1262189940</t>
  </si>
  <si>
    <t>chráničky z trub plast DN do 150mm - materiál, uložení, včetně zatahovacího prvku a utěsnění konců prázdných chrániček</t>
  </si>
  <si>
    <t>Poznámka k položce:
rezervní chránička</t>
  </si>
  <si>
    <t>80</t>
  </si>
  <si>
    <t>9-R.3.</t>
  </si>
  <si>
    <t>Chráničky půlené z trub plast DN DO 150mm</t>
  </si>
  <si>
    <t>1932527713</t>
  </si>
  <si>
    <t>Chráničky půlené z trub plast DN do 150mm</t>
  </si>
  <si>
    <t>81</t>
  </si>
  <si>
    <t>R.3</t>
  </si>
  <si>
    <t>Sonda pro vyhledání IS</t>
  </si>
  <si>
    <t>-1214497798</t>
  </si>
  <si>
    <t>Sonda pro vyhledání IS,výkop, zához</t>
  </si>
  <si>
    <t>82</t>
  </si>
  <si>
    <t>r1</t>
  </si>
  <si>
    <t>napojení potrubí do stávající šachty/vpusti</t>
  </si>
  <si>
    <t>ks</t>
  </si>
  <si>
    <t>-1547613196</t>
  </si>
  <si>
    <t>93</t>
  </si>
  <si>
    <t>Různé dokončovací konstrukce a práce inženýrských staveb</t>
  </si>
  <si>
    <t>83</t>
  </si>
  <si>
    <t>938909311</t>
  </si>
  <si>
    <t>Čištění vozovek metením strojně podkladu nebo krytu betonového nebo živičného</t>
  </si>
  <si>
    <t>-473778176</t>
  </si>
  <si>
    <t>Čištění vozovek metením bláta, prachu nebo hlinitého nánosu s odklizením na hromady na vzdálenost do 20 m nebo naložením na dopravní prostředek strojně povrchu podkladu nebo krytu betonového nebo živičného</t>
  </si>
  <si>
    <t>Poznámka k položce:
opakované čištěšní stavajích silnic i nové vozovky</t>
  </si>
  <si>
    <t>99</t>
  </si>
  <si>
    <t>Přesun hmot</t>
  </si>
  <si>
    <t>84</t>
  </si>
  <si>
    <t>998225111</t>
  </si>
  <si>
    <t>Přesun hmot pro pozemní komunikace s krytem z kamene, monolitickým betonovým nebo živičným</t>
  </si>
  <si>
    <t>1214707439</t>
  </si>
  <si>
    <t>Přesun hmot pro komunikace s krytem z kameniva, monolitickým betonovým nebo živičným dopravní vzdálenost do 200 m jakékoliv délky objektu</t>
  </si>
  <si>
    <t>997</t>
  </si>
  <si>
    <t>Přesun sutě</t>
  </si>
  <si>
    <t>85</t>
  </si>
  <si>
    <t>997211611</t>
  </si>
  <si>
    <t>Nakládání suti na dopravní prostředky pro vodorovnou dopravu</t>
  </si>
  <si>
    <t>389915407</t>
  </si>
  <si>
    <t>Nakládání suti nebo vybouraných hmot na dopravní prostředky pro vodorovnou dopravu suti</t>
  </si>
  <si>
    <t>Poznámka k položce:
 vybourané potrubí</t>
  </si>
  <si>
    <t>86</t>
  </si>
  <si>
    <t>997221571</t>
  </si>
  <si>
    <t>Vodorovná doprava vybouraných hmot do 1 km</t>
  </si>
  <si>
    <t>-715233260</t>
  </si>
  <si>
    <t>Vodorovná doprava vybouraných hmot bez naložení, ale se složením a s hrubým urovnáním na vzdálenost do 1 km</t>
  </si>
  <si>
    <t>87</t>
  </si>
  <si>
    <t>997221579</t>
  </si>
  <si>
    <t>Příplatek ZKD 1 km u vodorovné dopravy vybouraných hmot</t>
  </si>
  <si>
    <t>-1601906148</t>
  </si>
  <si>
    <t>Vodorovná doprava vybouraných hmot bez naložení, ale se složením a s hrubým urovnáním na vzdálenost Příplatek k ceně za každý další i započatý 1 km přes 1 km</t>
  </si>
  <si>
    <t>53,9*19</t>
  </si>
  <si>
    <t>88</t>
  </si>
  <si>
    <t>997221825</t>
  </si>
  <si>
    <t>Poplatek za uložení železobetonového odpadu na skládce (skládkovné)</t>
  </si>
  <si>
    <t>119645345</t>
  </si>
  <si>
    <t>Poplatek za uložení stavebního odpadu na skládce (skládkovné) železobetonového</t>
  </si>
  <si>
    <t>Poznámka k položce:
odpad z vybouraných propustků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</si>
</sst>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%"/>
    <numFmt numFmtId="165" formatCode="dd\.mm\.yyyy"/>
    <numFmt numFmtId="166" formatCode="#,##0.00000"/>
    <numFmt numFmtId="167" formatCode="#,##0.000"/>
    <numFmt numFmtId="171" formatCode="0.000%"/>
    <numFmt numFmtId="185" formatCode="0.0000000000000000000E+00"/>
    <numFmt numFmtId="186" formatCode="0.0000%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8" fillId="0" borderId="0" applyNumberFormat="0" applyFill="0" applyBorder="0" applyAlignment="0" applyProtection="0"/>
    <xf numFmtId="9" fontId="39" fillId="0" borderId="0" applyFont="0" applyFill="0" applyBorder="0" applyAlignment="0" applyProtection="0"/>
  </cellStyleXfs>
  <cellXfs count="2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5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7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8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7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2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vertical="center"/>
    </xf>
    <xf numFmtId="166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5" xfId="0" applyNumberFormat="1" applyFont="1" applyBorder="1" applyAlignment="1"/>
    <xf numFmtId="166" fontId="32" fillId="0" borderId="16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7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37" fillId="0" borderId="27" xfId="0" applyFont="1" applyBorder="1" applyAlignment="1" applyProtection="1">
      <alignment horizontal="center" vertical="center"/>
      <protection locked="0"/>
    </xf>
    <xf numFmtId="49" fontId="37" fillId="0" borderId="27" xfId="0" applyNumberFormat="1" applyFont="1" applyBorder="1" applyAlignment="1" applyProtection="1">
      <alignment horizontal="left" vertical="center" wrapText="1"/>
      <protection locked="0"/>
    </xf>
    <xf numFmtId="0" fontId="37" fillId="0" borderId="27" xfId="0" applyFont="1" applyBorder="1" applyAlignment="1" applyProtection="1">
      <alignment horizontal="left" vertical="center" wrapText="1"/>
      <protection locked="0"/>
    </xf>
    <xf numFmtId="0" fontId="37" fillId="0" borderId="27" xfId="0" applyFont="1" applyBorder="1" applyAlignment="1" applyProtection="1">
      <alignment horizontal="center" vertical="center" wrapText="1"/>
      <protection locked="0"/>
    </xf>
    <xf numFmtId="167" fontId="37" fillId="0" borderId="27" xfId="0" applyNumberFormat="1" applyFont="1" applyBorder="1" applyAlignment="1" applyProtection="1">
      <alignment vertical="center"/>
      <protection locked="0"/>
    </xf>
    <xf numFmtId="4" fontId="37" fillId="4" borderId="27" xfId="0" applyNumberFormat="1" applyFont="1" applyFill="1" applyBorder="1" applyAlignment="1" applyProtection="1">
      <alignment vertical="center"/>
      <protection locked="0"/>
    </xf>
    <xf numFmtId="4" fontId="37" fillId="0" borderId="27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7" fillId="4" borderId="27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2" fontId="0" fillId="0" borderId="0" xfId="0" applyNumberFormat="1"/>
    <xf numFmtId="9" fontId="0" fillId="0" borderId="0" xfId="2" applyFont="1"/>
    <xf numFmtId="171" fontId="0" fillId="0" borderId="0" xfId="2" applyNumberFormat="1" applyFont="1"/>
    <xf numFmtId="185" fontId="0" fillId="0" borderId="0" xfId="0" applyNumberFormat="1"/>
    <xf numFmtId="186" fontId="0" fillId="0" borderId="0" xfId="2" applyNumberFormat="1" applyFont="1"/>
    <xf numFmtId="186" fontId="0" fillId="0" borderId="0" xfId="0" applyNumberFormat="1"/>
  </cellXfs>
  <cellStyles count="3">
    <cellStyle name="Hypertextový odkaz" xfId="1" builtinId="8"/>
    <cellStyle name="Normální" xfId="0" builtinId="0" customBuiltin="1"/>
    <cellStyle name="Procenta" xfId="2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" activePane="bottomLeft" state="frozen"/>
      <selection pane="bottomLeft" activeCell="AN52" sqref="AN52:AP5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" customHeight="1">
      <c r="AR2" s="228" t="s">
        <v>8</v>
      </c>
      <c r="AS2" s="229"/>
      <c r="AT2" s="229"/>
      <c r="AU2" s="229"/>
      <c r="AV2" s="229"/>
      <c r="AW2" s="229"/>
      <c r="AX2" s="229"/>
      <c r="AY2" s="229"/>
      <c r="AZ2" s="229"/>
      <c r="BA2" s="229"/>
      <c r="BB2" s="229"/>
      <c r="BC2" s="229"/>
      <c r="BD2" s="229"/>
      <c r="BE2" s="229"/>
      <c r="BS2" s="22" t="s">
        <v>9</v>
      </c>
      <c r="BT2" s="22" t="s">
        <v>10</v>
      </c>
    </row>
    <row r="3" spans="1:74" ht="6.9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254" t="s">
        <v>17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7"/>
      <c r="AQ5" s="29"/>
      <c r="BE5" s="252" t="s">
        <v>18</v>
      </c>
      <c r="BS5" s="22" t="s">
        <v>9</v>
      </c>
    </row>
    <row r="6" spans="1:74" ht="36.9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256" t="s">
        <v>20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27"/>
      <c r="AQ6" s="29"/>
      <c r="BE6" s="253"/>
      <c r="BS6" s="22" t="s">
        <v>21</v>
      </c>
    </row>
    <row r="7" spans="1:74" ht="14.4" customHeight="1">
      <c r="B7" s="26"/>
      <c r="C7" s="27"/>
      <c r="D7" s="35" t="s">
        <v>22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23</v>
      </c>
      <c r="AL7" s="27"/>
      <c r="AM7" s="27"/>
      <c r="AN7" s="33" t="s">
        <v>5</v>
      </c>
      <c r="AO7" s="27"/>
      <c r="AP7" s="27"/>
      <c r="AQ7" s="29"/>
      <c r="BE7" s="253"/>
      <c r="BS7" s="22" t="s">
        <v>24</v>
      </c>
    </row>
    <row r="8" spans="1:74" ht="14.4" customHeight="1">
      <c r="B8" s="26"/>
      <c r="C8" s="27"/>
      <c r="D8" s="35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27</v>
      </c>
      <c r="AL8" s="27"/>
      <c r="AM8" s="27"/>
      <c r="AN8" s="36" t="s">
        <v>28</v>
      </c>
      <c r="AO8" s="27"/>
      <c r="AP8" s="27"/>
      <c r="AQ8" s="29"/>
      <c r="BE8" s="253"/>
      <c r="BS8" s="22" t="s">
        <v>29</v>
      </c>
    </row>
    <row r="9" spans="1:74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253"/>
      <c r="BS9" s="22" t="s">
        <v>30</v>
      </c>
    </row>
    <row r="10" spans="1:74" ht="14.4" customHeight="1">
      <c r="B10" s="26"/>
      <c r="C10" s="27"/>
      <c r="D10" s="35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32</v>
      </c>
      <c r="AL10" s="27"/>
      <c r="AM10" s="27"/>
      <c r="AN10" s="33" t="s">
        <v>5</v>
      </c>
      <c r="AO10" s="27"/>
      <c r="AP10" s="27"/>
      <c r="AQ10" s="29"/>
      <c r="BE10" s="253"/>
      <c r="BS10" s="22" t="s">
        <v>21</v>
      </c>
    </row>
    <row r="11" spans="1:74" ht="18.45" customHeight="1">
      <c r="B11" s="26"/>
      <c r="C11" s="27"/>
      <c r="D11" s="27"/>
      <c r="E11" s="33" t="s">
        <v>33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34</v>
      </c>
      <c r="AL11" s="27"/>
      <c r="AM11" s="27"/>
      <c r="AN11" s="33" t="s">
        <v>5</v>
      </c>
      <c r="AO11" s="27"/>
      <c r="AP11" s="27"/>
      <c r="AQ11" s="29"/>
      <c r="BE11" s="253"/>
      <c r="BS11" s="22" t="s">
        <v>21</v>
      </c>
    </row>
    <row r="12" spans="1:74" ht="6.9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253"/>
      <c r="BS12" s="22" t="s">
        <v>21</v>
      </c>
    </row>
    <row r="13" spans="1:74" ht="14.4" customHeight="1">
      <c r="B13" s="26"/>
      <c r="C13" s="27"/>
      <c r="D13" s="35" t="s">
        <v>35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32</v>
      </c>
      <c r="AL13" s="27"/>
      <c r="AM13" s="27"/>
      <c r="AN13" s="37" t="s">
        <v>36</v>
      </c>
      <c r="AO13" s="27"/>
      <c r="AP13" s="27"/>
      <c r="AQ13" s="29"/>
      <c r="BE13" s="253"/>
      <c r="BS13" s="22" t="s">
        <v>21</v>
      </c>
    </row>
    <row r="14" spans="1:74" ht="13.2">
      <c r="B14" s="26"/>
      <c r="C14" s="27"/>
      <c r="D14" s="27"/>
      <c r="E14" s="257" t="s">
        <v>36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35" t="s">
        <v>34</v>
      </c>
      <c r="AL14" s="27"/>
      <c r="AM14" s="27"/>
      <c r="AN14" s="37" t="s">
        <v>36</v>
      </c>
      <c r="AO14" s="27"/>
      <c r="AP14" s="27"/>
      <c r="AQ14" s="29"/>
      <c r="BE14" s="253"/>
      <c r="BS14" s="22" t="s">
        <v>21</v>
      </c>
    </row>
    <row r="15" spans="1:74" ht="6.9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253"/>
      <c r="BS15" s="22" t="s">
        <v>6</v>
      </c>
    </row>
    <row r="16" spans="1:74" ht="14.4" customHeight="1">
      <c r="B16" s="26"/>
      <c r="C16" s="27"/>
      <c r="D16" s="35" t="s">
        <v>37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32</v>
      </c>
      <c r="AL16" s="27"/>
      <c r="AM16" s="27"/>
      <c r="AN16" s="33" t="s">
        <v>5</v>
      </c>
      <c r="AO16" s="27"/>
      <c r="AP16" s="27"/>
      <c r="AQ16" s="29"/>
      <c r="BE16" s="253"/>
      <c r="BS16" s="22" t="s">
        <v>6</v>
      </c>
    </row>
    <row r="17" spans="2:71" ht="18.45" customHeight="1">
      <c r="B17" s="26"/>
      <c r="C17" s="27"/>
      <c r="D17" s="27"/>
      <c r="E17" s="33" t="s">
        <v>38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34</v>
      </c>
      <c r="AL17" s="27"/>
      <c r="AM17" s="27"/>
      <c r="AN17" s="33" t="s">
        <v>5</v>
      </c>
      <c r="AO17" s="27"/>
      <c r="AP17" s="27"/>
      <c r="AQ17" s="29"/>
      <c r="BE17" s="253"/>
      <c r="BS17" s="22" t="s">
        <v>39</v>
      </c>
    </row>
    <row r="18" spans="2:71" ht="6.9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253"/>
      <c r="BS18" s="22" t="s">
        <v>9</v>
      </c>
    </row>
    <row r="19" spans="2:71" ht="14.4" customHeight="1">
      <c r="B19" s="26"/>
      <c r="C19" s="27"/>
      <c r="D19" s="35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253"/>
      <c r="BS19" s="22" t="s">
        <v>9</v>
      </c>
    </row>
    <row r="20" spans="2:71" ht="16.5" customHeight="1">
      <c r="B20" s="26"/>
      <c r="C20" s="27"/>
      <c r="D20" s="27"/>
      <c r="E20" s="259" t="s">
        <v>5</v>
      </c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259"/>
      <c r="W20" s="259"/>
      <c r="X20" s="259"/>
      <c r="Y20" s="259"/>
      <c r="Z20" s="259"/>
      <c r="AA20" s="259"/>
      <c r="AB20" s="259"/>
      <c r="AC20" s="259"/>
      <c r="AD20" s="259"/>
      <c r="AE20" s="259"/>
      <c r="AF20" s="259"/>
      <c r="AG20" s="259"/>
      <c r="AH20" s="259"/>
      <c r="AI20" s="259"/>
      <c r="AJ20" s="259"/>
      <c r="AK20" s="259"/>
      <c r="AL20" s="259"/>
      <c r="AM20" s="259"/>
      <c r="AN20" s="259"/>
      <c r="AO20" s="27"/>
      <c r="AP20" s="27"/>
      <c r="AQ20" s="29"/>
      <c r="BE20" s="253"/>
      <c r="BS20" s="22" t="s">
        <v>6</v>
      </c>
    </row>
    <row r="21" spans="2:71" ht="6.9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253"/>
    </row>
    <row r="22" spans="2:71" ht="6.9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253"/>
    </row>
    <row r="23" spans="2:71" s="1" customFormat="1" ht="25.95" customHeight="1">
      <c r="B23" s="39"/>
      <c r="C23" s="40"/>
      <c r="D23" s="41" t="s">
        <v>41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260">
        <f>ROUND(AG51,2)</f>
        <v>1479005.95</v>
      </c>
      <c r="AL23" s="261"/>
      <c r="AM23" s="261"/>
      <c r="AN23" s="261"/>
      <c r="AO23" s="261"/>
      <c r="AP23" s="40"/>
      <c r="AQ23" s="43"/>
      <c r="BE23" s="253"/>
    </row>
    <row r="24" spans="2:71" s="1" customFormat="1" ht="6.9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253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262" t="s">
        <v>42</v>
      </c>
      <c r="M25" s="262"/>
      <c r="N25" s="262"/>
      <c r="O25" s="262"/>
      <c r="P25" s="40"/>
      <c r="Q25" s="40"/>
      <c r="R25" s="40"/>
      <c r="S25" s="40"/>
      <c r="T25" s="40"/>
      <c r="U25" s="40"/>
      <c r="V25" s="40"/>
      <c r="W25" s="262" t="s">
        <v>43</v>
      </c>
      <c r="X25" s="262"/>
      <c r="Y25" s="262"/>
      <c r="Z25" s="262"/>
      <c r="AA25" s="262"/>
      <c r="AB25" s="262"/>
      <c r="AC25" s="262"/>
      <c r="AD25" s="262"/>
      <c r="AE25" s="262"/>
      <c r="AF25" s="40"/>
      <c r="AG25" s="40"/>
      <c r="AH25" s="40"/>
      <c r="AI25" s="40"/>
      <c r="AJ25" s="40"/>
      <c r="AK25" s="262" t="s">
        <v>44</v>
      </c>
      <c r="AL25" s="262"/>
      <c r="AM25" s="262"/>
      <c r="AN25" s="262"/>
      <c r="AO25" s="262"/>
      <c r="AP25" s="40"/>
      <c r="AQ25" s="43"/>
      <c r="BE25" s="253"/>
    </row>
    <row r="26" spans="2:71" s="2" customFormat="1" ht="14.4" customHeight="1">
      <c r="B26" s="45"/>
      <c r="C26" s="46"/>
      <c r="D26" s="47" t="s">
        <v>45</v>
      </c>
      <c r="E26" s="46"/>
      <c r="F26" s="47" t="s">
        <v>46</v>
      </c>
      <c r="G26" s="46"/>
      <c r="H26" s="46"/>
      <c r="I26" s="46"/>
      <c r="J26" s="46"/>
      <c r="K26" s="46"/>
      <c r="L26" s="245">
        <v>0.21</v>
      </c>
      <c r="M26" s="246"/>
      <c r="N26" s="246"/>
      <c r="O26" s="246"/>
      <c r="P26" s="46"/>
      <c r="Q26" s="46"/>
      <c r="R26" s="46"/>
      <c r="S26" s="46"/>
      <c r="T26" s="46"/>
      <c r="U26" s="46"/>
      <c r="V26" s="46"/>
      <c r="W26" s="247">
        <f>ROUND(AZ51,2)</f>
        <v>1479005.95</v>
      </c>
      <c r="X26" s="246"/>
      <c r="Y26" s="246"/>
      <c r="Z26" s="246"/>
      <c r="AA26" s="246"/>
      <c r="AB26" s="246"/>
      <c r="AC26" s="246"/>
      <c r="AD26" s="246"/>
      <c r="AE26" s="246"/>
      <c r="AF26" s="46"/>
      <c r="AG26" s="46"/>
      <c r="AH26" s="46"/>
      <c r="AI26" s="46"/>
      <c r="AJ26" s="46"/>
      <c r="AK26" s="247">
        <f>ROUND(AV51,2)</f>
        <v>310591.25</v>
      </c>
      <c r="AL26" s="246"/>
      <c r="AM26" s="246"/>
      <c r="AN26" s="246"/>
      <c r="AO26" s="246"/>
      <c r="AP26" s="46"/>
      <c r="AQ26" s="48"/>
      <c r="BE26" s="253"/>
    </row>
    <row r="27" spans="2:71" s="2" customFormat="1" ht="14.4" customHeight="1">
      <c r="B27" s="45"/>
      <c r="C27" s="46"/>
      <c r="D27" s="46"/>
      <c r="E27" s="46"/>
      <c r="F27" s="47" t="s">
        <v>47</v>
      </c>
      <c r="G27" s="46"/>
      <c r="H27" s="46"/>
      <c r="I27" s="46"/>
      <c r="J27" s="46"/>
      <c r="K27" s="46"/>
      <c r="L27" s="245">
        <v>0.15</v>
      </c>
      <c r="M27" s="246"/>
      <c r="N27" s="246"/>
      <c r="O27" s="246"/>
      <c r="P27" s="46"/>
      <c r="Q27" s="46"/>
      <c r="R27" s="46"/>
      <c r="S27" s="46"/>
      <c r="T27" s="46"/>
      <c r="U27" s="46"/>
      <c r="V27" s="46"/>
      <c r="W27" s="247">
        <f>ROUND(BA51,2)</f>
        <v>0</v>
      </c>
      <c r="X27" s="246"/>
      <c r="Y27" s="246"/>
      <c r="Z27" s="246"/>
      <c r="AA27" s="246"/>
      <c r="AB27" s="246"/>
      <c r="AC27" s="246"/>
      <c r="AD27" s="246"/>
      <c r="AE27" s="246"/>
      <c r="AF27" s="46"/>
      <c r="AG27" s="46"/>
      <c r="AH27" s="46"/>
      <c r="AI27" s="46"/>
      <c r="AJ27" s="46"/>
      <c r="AK27" s="247">
        <f>ROUND(AW51,2)</f>
        <v>0</v>
      </c>
      <c r="AL27" s="246"/>
      <c r="AM27" s="246"/>
      <c r="AN27" s="246"/>
      <c r="AO27" s="246"/>
      <c r="AP27" s="46"/>
      <c r="AQ27" s="48"/>
      <c r="BE27" s="253"/>
    </row>
    <row r="28" spans="2:71" s="2" customFormat="1" ht="14.4" hidden="1" customHeight="1">
      <c r="B28" s="45"/>
      <c r="C28" s="46"/>
      <c r="D28" s="46"/>
      <c r="E28" s="46"/>
      <c r="F28" s="47" t="s">
        <v>48</v>
      </c>
      <c r="G28" s="46"/>
      <c r="H28" s="46"/>
      <c r="I28" s="46"/>
      <c r="J28" s="46"/>
      <c r="K28" s="46"/>
      <c r="L28" s="245">
        <v>0.21</v>
      </c>
      <c r="M28" s="246"/>
      <c r="N28" s="246"/>
      <c r="O28" s="246"/>
      <c r="P28" s="46"/>
      <c r="Q28" s="46"/>
      <c r="R28" s="46"/>
      <c r="S28" s="46"/>
      <c r="T28" s="46"/>
      <c r="U28" s="46"/>
      <c r="V28" s="46"/>
      <c r="W28" s="247">
        <f>ROUND(BB51,2)</f>
        <v>0</v>
      </c>
      <c r="X28" s="246"/>
      <c r="Y28" s="246"/>
      <c r="Z28" s="246"/>
      <c r="AA28" s="246"/>
      <c r="AB28" s="246"/>
      <c r="AC28" s="246"/>
      <c r="AD28" s="246"/>
      <c r="AE28" s="246"/>
      <c r="AF28" s="46"/>
      <c r="AG28" s="46"/>
      <c r="AH28" s="46"/>
      <c r="AI28" s="46"/>
      <c r="AJ28" s="46"/>
      <c r="AK28" s="247">
        <v>0</v>
      </c>
      <c r="AL28" s="246"/>
      <c r="AM28" s="246"/>
      <c r="AN28" s="246"/>
      <c r="AO28" s="246"/>
      <c r="AP28" s="46"/>
      <c r="AQ28" s="48"/>
      <c r="BE28" s="253"/>
    </row>
    <row r="29" spans="2:71" s="2" customFormat="1" ht="14.4" hidden="1" customHeight="1">
      <c r="B29" s="45"/>
      <c r="C29" s="46"/>
      <c r="D29" s="46"/>
      <c r="E29" s="46"/>
      <c r="F29" s="47" t="s">
        <v>49</v>
      </c>
      <c r="G29" s="46"/>
      <c r="H29" s="46"/>
      <c r="I29" s="46"/>
      <c r="J29" s="46"/>
      <c r="K29" s="46"/>
      <c r="L29" s="245">
        <v>0.15</v>
      </c>
      <c r="M29" s="246"/>
      <c r="N29" s="246"/>
      <c r="O29" s="246"/>
      <c r="P29" s="46"/>
      <c r="Q29" s="46"/>
      <c r="R29" s="46"/>
      <c r="S29" s="46"/>
      <c r="T29" s="46"/>
      <c r="U29" s="46"/>
      <c r="V29" s="46"/>
      <c r="W29" s="247">
        <f>ROUND(BC51,2)</f>
        <v>0</v>
      </c>
      <c r="X29" s="246"/>
      <c r="Y29" s="246"/>
      <c r="Z29" s="246"/>
      <c r="AA29" s="246"/>
      <c r="AB29" s="246"/>
      <c r="AC29" s="246"/>
      <c r="AD29" s="246"/>
      <c r="AE29" s="246"/>
      <c r="AF29" s="46"/>
      <c r="AG29" s="46"/>
      <c r="AH29" s="46"/>
      <c r="AI29" s="46"/>
      <c r="AJ29" s="46"/>
      <c r="AK29" s="247">
        <v>0</v>
      </c>
      <c r="AL29" s="246"/>
      <c r="AM29" s="246"/>
      <c r="AN29" s="246"/>
      <c r="AO29" s="246"/>
      <c r="AP29" s="46"/>
      <c r="AQ29" s="48"/>
      <c r="BE29" s="253"/>
    </row>
    <row r="30" spans="2:71" s="2" customFormat="1" ht="14.4" hidden="1" customHeight="1">
      <c r="B30" s="45"/>
      <c r="C30" s="46"/>
      <c r="D30" s="46"/>
      <c r="E30" s="46"/>
      <c r="F30" s="47" t="s">
        <v>50</v>
      </c>
      <c r="G30" s="46"/>
      <c r="H30" s="46"/>
      <c r="I30" s="46"/>
      <c r="J30" s="46"/>
      <c r="K30" s="46"/>
      <c r="L30" s="245">
        <v>0</v>
      </c>
      <c r="M30" s="246"/>
      <c r="N30" s="246"/>
      <c r="O30" s="246"/>
      <c r="P30" s="46"/>
      <c r="Q30" s="46"/>
      <c r="R30" s="46"/>
      <c r="S30" s="46"/>
      <c r="T30" s="46"/>
      <c r="U30" s="46"/>
      <c r="V30" s="46"/>
      <c r="W30" s="247">
        <f>ROUND(BD51,2)</f>
        <v>0</v>
      </c>
      <c r="X30" s="246"/>
      <c r="Y30" s="246"/>
      <c r="Z30" s="246"/>
      <c r="AA30" s="246"/>
      <c r="AB30" s="246"/>
      <c r="AC30" s="246"/>
      <c r="AD30" s="246"/>
      <c r="AE30" s="246"/>
      <c r="AF30" s="46"/>
      <c r="AG30" s="46"/>
      <c r="AH30" s="46"/>
      <c r="AI30" s="46"/>
      <c r="AJ30" s="46"/>
      <c r="AK30" s="247">
        <v>0</v>
      </c>
      <c r="AL30" s="246"/>
      <c r="AM30" s="246"/>
      <c r="AN30" s="246"/>
      <c r="AO30" s="246"/>
      <c r="AP30" s="46"/>
      <c r="AQ30" s="48"/>
      <c r="BE30" s="253"/>
    </row>
    <row r="31" spans="2:71" s="1" customFormat="1" ht="6.9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253"/>
    </row>
    <row r="32" spans="2:71" s="1" customFormat="1" ht="25.95" customHeight="1">
      <c r="B32" s="39"/>
      <c r="C32" s="49"/>
      <c r="D32" s="50" t="s">
        <v>51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52</v>
      </c>
      <c r="U32" s="51"/>
      <c r="V32" s="51"/>
      <c r="W32" s="51"/>
      <c r="X32" s="248" t="s">
        <v>53</v>
      </c>
      <c r="Y32" s="249"/>
      <c r="Z32" s="249"/>
      <c r="AA32" s="249"/>
      <c r="AB32" s="249"/>
      <c r="AC32" s="51"/>
      <c r="AD32" s="51"/>
      <c r="AE32" s="51"/>
      <c r="AF32" s="51"/>
      <c r="AG32" s="51"/>
      <c r="AH32" s="51"/>
      <c r="AI32" s="51"/>
      <c r="AJ32" s="51"/>
      <c r="AK32" s="250">
        <f>SUM(AK23:AK30)</f>
        <v>1789597.2</v>
      </c>
      <c r="AL32" s="249"/>
      <c r="AM32" s="249"/>
      <c r="AN32" s="249"/>
      <c r="AO32" s="251"/>
      <c r="AP32" s="49"/>
      <c r="AQ32" s="53"/>
      <c r="BE32" s="253"/>
    </row>
    <row r="33" spans="2:56" s="1" customFormat="1" ht="6.9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" customHeight="1">
      <c r="B39" s="39"/>
      <c r="C39" s="59" t="s">
        <v>54</v>
      </c>
      <c r="AR39" s="39"/>
    </row>
    <row r="40" spans="2:56" s="1" customFormat="1" ht="6.9" customHeight="1">
      <c r="B40" s="39"/>
      <c r="AR40" s="39"/>
    </row>
    <row r="41" spans="2:56" s="3" customFormat="1" ht="14.4" customHeight="1">
      <c r="B41" s="60"/>
      <c r="C41" s="61" t="s">
        <v>16</v>
      </c>
      <c r="L41" s="3" t="str">
        <f>K5</f>
        <v>612/17</v>
      </c>
      <c r="AR41" s="60"/>
    </row>
    <row r="42" spans="2:56" s="4" customFormat="1" ht="36.9" customHeight="1">
      <c r="B42" s="62"/>
      <c r="C42" s="63" t="s">
        <v>19</v>
      </c>
      <c r="L42" s="233" t="str">
        <f>K6</f>
        <v>Polní cesta VPC1 Senec</v>
      </c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34"/>
      <c r="AC42" s="234"/>
      <c r="AD42" s="234"/>
      <c r="AE42" s="234"/>
      <c r="AF42" s="234"/>
      <c r="AG42" s="234"/>
      <c r="AH42" s="234"/>
      <c r="AI42" s="234"/>
      <c r="AJ42" s="234"/>
      <c r="AK42" s="234"/>
      <c r="AL42" s="234"/>
      <c r="AM42" s="234"/>
      <c r="AN42" s="234"/>
      <c r="AO42" s="234"/>
      <c r="AR42" s="62"/>
    </row>
    <row r="43" spans="2:56" s="1" customFormat="1" ht="6.9" customHeight="1">
      <c r="B43" s="39"/>
      <c r="AR43" s="39"/>
    </row>
    <row r="44" spans="2:56" s="1" customFormat="1" ht="13.2">
      <c r="B44" s="39"/>
      <c r="C44" s="61" t="s">
        <v>25</v>
      </c>
      <c r="L44" s="64" t="str">
        <f>IF(K8="","",K8)</f>
        <v xml:space="preserve"> </v>
      </c>
      <c r="AI44" s="61" t="s">
        <v>27</v>
      </c>
      <c r="AM44" s="235" t="str">
        <f>IF(AN8= "","",AN8)</f>
        <v>10. 11. 2017</v>
      </c>
      <c r="AN44" s="235"/>
      <c r="AR44" s="39"/>
    </row>
    <row r="45" spans="2:56" s="1" customFormat="1" ht="6.9" customHeight="1">
      <c r="B45" s="39"/>
      <c r="AR45" s="39"/>
    </row>
    <row r="46" spans="2:56" s="1" customFormat="1" ht="13.2">
      <c r="B46" s="39"/>
      <c r="C46" s="61" t="s">
        <v>31</v>
      </c>
      <c r="L46" s="3" t="str">
        <f>IF(E11= "","",E11)</f>
        <v>SPÚ ČR Pobočka Rakovník</v>
      </c>
      <c r="AI46" s="61" t="s">
        <v>37</v>
      </c>
      <c r="AM46" s="236" t="str">
        <f>IF(E17="","",E17)</f>
        <v>NDCon s.r.o.</v>
      </c>
      <c r="AN46" s="236"/>
      <c r="AO46" s="236"/>
      <c r="AP46" s="236"/>
      <c r="AR46" s="39"/>
      <c r="AS46" s="237" t="s">
        <v>55</v>
      </c>
      <c r="AT46" s="238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3.2">
      <c r="B47" s="39"/>
      <c r="C47" s="61" t="s">
        <v>35</v>
      </c>
      <c r="L47" s="3" t="str">
        <f>IF(E14= "Vyplň údaj","",E14)</f>
        <v/>
      </c>
      <c r="AR47" s="39"/>
      <c r="AS47" s="239"/>
      <c r="AT47" s="240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5" customHeight="1">
      <c r="B48" s="39"/>
      <c r="AR48" s="39"/>
      <c r="AS48" s="239"/>
      <c r="AT48" s="240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241" t="s">
        <v>56</v>
      </c>
      <c r="D49" s="242"/>
      <c r="E49" s="242"/>
      <c r="F49" s="242"/>
      <c r="G49" s="242"/>
      <c r="H49" s="69"/>
      <c r="I49" s="243" t="s">
        <v>57</v>
      </c>
      <c r="J49" s="242"/>
      <c r="K49" s="242"/>
      <c r="L49" s="242"/>
      <c r="M49" s="242"/>
      <c r="N49" s="242"/>
      <c r="O49" s="242"/>
      <c r="P49" s="242"/>
      <c r="Q49" s="242"/>
      <c r="R49" s="242"/>
      <c r="S49" s="242"/>
      <c r="T49" s="242"/>
      <c r="U49" s="242"/>
      <c r="V49" s="242"/>
      <c r="W49" s="242"/>
      <c r="X49" s="242"/>
      <c r="Y49" s="242"/>
      <c r="Z49" s="242"/>
      <c r="AA49" s="242"/>
      <c r="AB49" s="242"/>
      <c r="AC49" s="242"/>
      <c r="AD49" s="242"/>
      <c r="AE49" s="242"/>
      <c r="AF49" s="242"/>
      <c r="AG49" s="244" t="s">
        <v>58</v>
      </c>
      <c r="AH49" s="242"/>
      <c r="AI49" s="242"/>
      <c r="AJ49" s="242"/>
      <c r="AK49" s="242"/>
      <c r="AL49" s="242"/>
      <c r="AM49" s="242"/>
      <c r="AN49" s="243" t="s">
        <v>59</v>
      </c>
      <c r="AO49" s="242"/>
      <c r="AP49" s="242"/>
      <c r="AQ49" s="70" t="s">
        <v>60</v>
      </c>
      <c r="AR49" s="39"/>
      <c r="AS49" s="71" t="s">
        <v>61</v>
      </c>
      <c r="AT49" s="72" t="s">
        <v>62</v>
      </c>
      <c r="AU49" s="72" t="s">
        <v>63</v>
      </c>
      <c r="AV49" s="72" t="s">
        <v>64</v>
      </c>
      <c r="AW49" s="72" t="s">
        <v>65</v>
      </c>
      <c r="AX49" s="72" t="s">
        <v>66</v>
      </c>
      <c r="AY49" s="72" t="s">
        <v>67</v>
      </c>
      <c r="AZ49" s="72" t="s">
        <v>68</v>
      </c>
      <c r="BA49" s="72" t="s">
        <v>69</v>
      </c>
      <c r="BB49" s="72" t="s">
        <v>70</v>
      </c>
      <c r="BC49" s="72" t="s">
        <v>71</v>
      </c>
      <c r="BD49" s="73" t="s">
        <v>72</v>
      </c>
    </row>
    <row r="50" spans="1:91" s="1" customFormat="1" ht="10.95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" customHeight="1">
      <c r="B51" s="62"/>
      <c r="C51" s="75" t="s">
        <v>73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226">
        <f>ROUND(SUM(AG52:AG53),2)</f>
        <v>1479005.95</v>
      </c>
      <c r="AH51" s="226"/>
      <c r="AI51" s="226"/>
      <c r="AJ51" s="226"/>
      <c r="AK51" s="226"/>
      <c r="AL51" s="226"/>
      <c r="AM51" s="226"/>
      <c r="AN51" s="227">
        <f>SUM(AG51,AT51)</f>
        <v>1789597.2</v>
      </c>
      <c r="AO51" s="227"/>
      <c r="AP51" s="227"/>
      <c r="AQ51" s="77" t="s">
        <v>5</v>
      </c>
      <c r="AR51" s="62"/>
      <c r="AS51" s="78">
        <f>ROUND(SUM(AS52:AS53),2)</f>
        <v>0</v>
      </c>
      <c r="AT51" s="79">
        <f>ROUND(SUM(AV51:AW51),2)</f>
        <v>310591.25</v>
      </c>
      <c r="AU51" s="80">
        <f>ROUND(SUM(AU52:AU53),5)</f>
        <v>0</v>
      </c>
      <c r="AV51" s="79">
        <f>ROUND(AZ51*L26,2)</f>
        <v>310591.25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ROUND(SUM(AZ52:AZ53),2)</f>
        <v>1479005.95</v>
      </c>
      <c r="BA51" s="79">
        <f>ROUND(SUM(BA52:BA53),2)</f>
        <v>0</v>
      </c>
      <c r="BB51" s="79">
        <f>ROUND(SUM(BB52:BB53),2)</f>
        <v>0</v>
      </c>
      <c r="BC51" s="79">
        <f>ROUND(SUM(BC52:BC53),2)</f>
        <v>0</v>
      </c>
      <c r="BD51" s="81">
        <f>ROUND(SUM(BD52:BD53),2)</f>
        <v>0</v>
      </c>
      <c r="BS51" s="63" t="s">
        <v>74</v>
      </c>
      <c r="BT51" s="63" t="s">
        <v>75</v>
      </c>
      <c r="BU51" s="82" t="s">
        <v>76</v>
      </c>
      <c r="BV51" s="63" t="s">
        <v>77</v>
      </c>
      <c r="BW51" s="63" t="s">
        <v>7</v>
      </c>
      <c r="BX51" s="63" t="s">
        <v>78</v>
      </c>
      <c r="CL51" s="63" t="s">
        <v>5</v>
      </c>
    </row>
    <row r="52" spans="1:91" s="5" customFormat="1" ht="31.5" customHeight="1">
      <c r="A52" s="83" t="s">
        <v>79</v>
      </c>
      <c r="B52" s="84"/>
      <c r="C52" s="85"/>
      <c r="D52" s="232" t="s">
        <v>80</v>
      </c>
      <c r="E52" s="232"/>
      <c r="F52" s="232"/>
      <c r="G52" s="232"/>
      <c r="H52" s="232"/>
      <c r="I52" s="86"/>
      <c r="J52" s="232" t="s">
        <v>81</v>
      </c>
      <c r="K52" s="232"/>
      <c r="L52" s="232"/>
      <c r="M52" s="232"/>
      <c r="N52" s="232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  <c r="AE52" s="232"/>
      <c r="AF52" s="232"/>
      <c r="AG52" s="230">
        <f>'612-17-0 - Vedlejší a ost...'!J27</f>
        <v>130</v>
      </c>
      <c r="AH52" s="231"/>
      <c r="AI52" s="231"/>
      <c r="AJ52" s="231"/>
      <c r="AK52" s="231"/>
      <c r="AL52" s="231"/>
      <c r="AM52" s="231"/>
      <c r="AN52" s="230">
        <f>SUM(AG52,AT52)</f>
        <v>157.30000000000001</v>
      </c>
      <c r="AO52" s="231"/>
      <c r="AP52" s="231"/>
      <c r="AQ52" s="87" t="s">
        <v>82</v>
      </c>
      <c r="AR52" s="84"/>
      <c r="AS52" s="88">
        <v>0</v>
      </c>
      <c r="AT52" s="89">
        <f>ROUND(SUM(AV52:AW52),2)</f>
        <v>27.3</v>
      </c>
      <c r="AU52" s="90">
        <f>'612-17-0 - Vedlejší a ost...'!P81</f>
        <v>0</v>
      </c>
      <c r="AV52" s="89">
        <f>'612-17-0 - Vedlejší a ost...'!J30</f>
        <v>27.3</v>
      </c>
      <c r="AW52" s="89">
        <f>'612-17-0 - Vedlejší a ost...'!J31</f>
        <v>0</v>
      </c>
      <c r="AX52" s="89">
        <f>'612-17-0 - Vedlejší a ost...'!J32</f>
        <v>0</v>
      </c>
      <c r="AY52" s="89">
        <f>'612-17-0 - Vedlejší a ost...'!J33</f>
        <v>0</v>
      </c>
      <c r="AZ52" s="89">
        <f>'612-17-0 - Vedlejší a ost...'!F30</f>
        <v>130</v>
      </c>
      <c r="BA52" s="89">
        <f>'612-17-0 - Vedlejší a ost...'!F31</f>
        <v>0</v>
      </c>
      <c r="BB52" s="89">
        <f>'612-17-0 - Vedlejší a ost...'!F32</f>
        <v>0</v>
      </c>
      <c r="BC52" s="89">
        <f>'612-17-0 - Vedlejší a ost...'!F33</f>
        <v>0</v>
      </c>
      <c r="BD52" s="91">
        <f>'612-17-0 - Vedlejší a ost...'!F34</f>
        <v>0</v>
      </c>
      <c r="BT52" s="92" t="s">
        <v>24</v>
      </c>
      <c r="BV52" s="92" t="s">
        <v>77</v>
      </c>
      <c r="BW52" s="92" t="s">
        <v>83</v>
      </c>
      <c r="BX52" s="92" t="s">
        <v>7</v>
      </c>
      <c r="CL52" s="92" t="s">
        <v>5</v>
      </c>
      <c r="CM52" s="92" t="s">
        <v>84</v>
      </c>
    </row>
    <row r="53" spans="1:91" s="5" customFormat="1" ht="31.5" customHeight="1">
      <c r="A53" s="83" t="s">
        <v>79</v>
      </c>
      <c r="B53" s="84"/>
      <c r="C53" s="85"/>
      <c r="D53" s="232" t="s">
        <v>85</v>
      </c>
      <c r="E53" s="232"/>
      <c r="F53" s="232"/>
      <c r="G53" s="232"/>
      <c r="H53" s="232"/>
      <c r="I53" s="86"/>
      <c r="J53" s="232" t="s">
        <v>86</v>
      </c>
      <c r="K53" s="232"/>
      <c r="L53" s="232"/>
      <c r="M53" s="232"/>
      <c r="N53" s="232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  <c r="AE53" s="232"/>
      <c r="AF53" s="232"/>
      <c r="AG53" s="230">
        <f>'612-17-1 - SO 101 Polní c...'!J27</f>
        <v>1478875.95</v>
      </c>
      <c r="AH53" s="231"/>
      <c r="AI53" s="231"/>
      <c r="AJ53" s="231"/>
      <c r="AK53" s="231"/>
      <c r="AL53" s="231"/>
      <c r="AM53" s="231"/>
      <c r="AN53" s="230">
        <f>SUM(AG53,AT53)</f>
        <v>1789439.9</v>
      </c>
      <c r="AO53" s="231"/>
      <c r="AP53" s="231"/>
      <c r="AQ53" s="87" t="s">
        <v>82</v>
      </c>
      <c r="AR53" s="84"/>
      <c r="AS53" s="93">
        <v>0</v>
      </c>
      <c r="AT53" s="94">
        <f>ROUND(SUM(AV53:AW53),2)</f>
        <v>310563.95</v>
      </c>
      <c r="AU53" s="95">
        <f>'612-17-1 - SO 101 Polní c...'!P86</f>
        <v>0</v>
      </c>
      <c r="AV53" s="94">
        <f>'612-17-1 - SO 101 Polní c...'!J30</f>
        <v>310563.95</v>
      </c>
      <c r="AW53" s="94">
        <f>'612-17-1 - SO 101 Polní c...'!J31</f>
        <v>0</v>
      </c>
      <c r="AX53" s="94">
        <f>'612-17-1 - SO 101 Polní c...'!J32</f>
        <v>0</v>
      </c>
      <c r="AY53" s="94">
        <f>'612-17-1 - SO 101 Polní c...'!J33</f>
        <v>0</v>
      </c>
      <c r="AZ53" s="94">
        <f>'612-17-1 - SO 101 Polní c...'!F30</f>
        <v>1478875.95</v>
      </c>
      <c r="BA53" s="94">
        <f>'612-17-1 - SO 101 Polní c...'!F31</f>
        <v>0</v>
      </c>
      <c r="BB53" s="94">
        <f>'612-17-1 - SO 101 Polní c...'!F32</f>
        <v>0</v>
      </c>
      <c r="BC53" s="94">
        <f>'612-17-1 - SO 101 Polní c...'!F33</f>
        <v>0</v>
      </c>
      <c r="BD53" s="96">
        <f>'612-17-1 - SO 101 Polní c...'!F34</f>
        <v>0</v>
      </c>
      <c r="BT53" s="92" t="s">
        <v>24</v>
      </c>
      <c r="BV53" s="92" t="s">
        <v>77</v>
      </c>
      <c r="BW53" s="92" t="s">
        <v>87</v>
      </c>
      <c r="BX53" s="92" t="s">
        <v>7</v>
      </c>
      <c r="CL53" s="92" t="s">
        <v>5</v>
      </c>
      <c r="CM53" s="92" t="s">
        <v>84</v>
      </c>
    </row>
    <row r="54" spans="1:91" s="1" customFormat="1" ht="30" customHeight="1">
      <c r="B54" s="39"/>
      <c r="AR54" s="39"/>
    </row>
    <row r="55" spans="1:91" s="1" customFormat="1" ht="6.9" customHeight="1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2" location="'612-17-0 - Vedlejší a ost...'!C2" display="/"/>
    <hyperlink ref="A53" location="'612-17-1 - SO 101 Polní c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11"/>
  <sheetViews>
    <sheetView tabSelected="1" workbookViewId="0">
      <selection activeCell="I9" sqref="I9"/>
    </sheetView>
  </sheetViews>
  <sheetFormatPr defaultRowHeight="12"/>
  <cols>
    <col min="4" max="4" width="10.7109375" bestFit="1" customWidth="1"/>
    <col min="5" max="5" width="11.7109375" bestFit="1" customWidth="1"/>
    <col min="6" max="6" width="9.85546875" bestFit="1" customWidth="1"/>
    <col min="8" max="8" width="11.42578125" bestFit="1" customWidth="1"/>
    <col min="11" max="12" width="26.28515625" bestFit="1" customWidth="1"/>
  </cols>
  <sheetData>
    <row r="1" spans="4:12">
      <c r="K1" s="273">
        <v>6.6600000000000006E-2</v>
      </c>
    </row>
    <row r="2" spans="4:12">
      <c r="J2" s="273">
        <v>1.21</v>
      </c>
    </row>
    <row r="5" spans="4:12">
      <c r="D5" s="272">
        <v>7877950.9100000001</v>
      </c>
      <c r="E5" s="272">
        <v>9527070.5999999996</v>
      </c>
      <c r="F5" s="276">
        <f>E5/D5</f>
        <v>1.2093335829126155</v>
      </c>
      <c r="H5" s="272">
        <f>E5-D5</f>
        <v>1649119.6899999995</v>
      </c>
      <c r="I5">
        <f>(E5*100)/D5</f>
        <v>120.93335829126156</v>
      </c>
      <c r="J5" s="277">
        <f>$J$2-F5</f>
        <v>6.6641708738446326E-4</v>
      </c>
      <c r="K5" s="272">
        <f>E5*J5</f>
        <v>6349.0026405581502</v>
      </c>
      <c r="L5" s="275"/>
    </row>
    <row r="6" spans="4:12">
      <c r="D6">
        <v>6722499.71</v>
      </c>
      <c r="E6">
        <v>8134224.6500000004</v>
      </c>
      <c r="F6" s="274">
        <f t="shared" ref="F6:F10" si="0">E6/D6</f>
        <v>1.2100000001338789</v>
      </c>
      <c r="I6" s="225">
        <f t="shared" ref="I6:I10" si="1">(E6*100)/D6</f>
        <v>121.00000001338788</v>
      </c>
      <c r="J6" s="277">
        <f t="shared" ref="J6:J10" si="2">$J$2-F6</f>
        <v>-1.338789079596836E-10</v>
      </c>
      <c r="K6" s="272">
        <f t="shared" ref="K6:K10" si="3">E6*J6</f>
        <v>-1.0890011132407395E-3</v>
      </c>
    </row>
    <row r="7" spans="4:12">
      <c r="D7">
        <v>7969453</v>
      </c>
      <c r="E7">
        <v>9640986.3000000007</v>
      </c>
      <c r="F7" s="274">
        <f t="shared" si="0"/>
        <v>1.2097425381641627</v>
      </c>
      <c r="I7" s="225">
        <f t="shared" si="1"/>
        <v>120.97425381641628</v>
      </c>
      <c r="J7" s="277">
        <f t="shared" si="2"/>
        <v>2.5746183583730264E-4</v>
      </c>
      <c r="K7" s="272">
        <f t="shared" si="3"/>
        <v>2482.1860320802839</v>
      </c>
    </row>
    <row r="8" spans="4:12">
      <c r="D8">
        <v>6826810.4800000004</v>
      </c>
      <c r="E8">
        <v>8233193.1799999997</v>
      </c>
      <c r="F8" s="274">
        <f t="shared" si="0"/>
        <v>1.2060087509562736</v>
      </c>
      <c r="I8" s="225">
        <f t="shared" si="1"/>
        <v>120.60087509562737</v>
      </c>
      <c r="J8" s="277">
        <f t="shared" si="2"/>
        <v>3.9912490437263859E-3</v>
      </c>
      <c r="K8" s="272">
        <f t="shared" si="3"/>
        <v>32860.7244064896</v>
      </c>
    </row>
    <row r="9" spans="4:12">
      <c r="D9">
        <v>6596078.2300000004</v>
      </c>
      <c r="E9">
        <v>7524800.7599999998</v>
      </c>
      <c r="F9" s="274">
        <f t="shared" si="0"/>
        <v>1.1407991987990718</v>
      </c>
      <c r="I9" s="225">
        <f t="shared" si="1"/>
        <v>114.07991987990718</v>
      </c>
      <c r="J9" s="277">
        <f t="shared" si="2"/>
        <v>6.9200801200928197E-2</v>
      </c>
      <c r="K9" s="272">
        <f t="shared" si="3"/>
        <v>520722.24146935338</v>
      </c>
    </row>
    <row r="10" spans="4:12">
      <c r="D10">
        <v>7446309.1100000003</v>
      </c>
      <c r="E10">
        <v>9007934.0199999996</v>
      </c>
      <c r="F10" s="274">
        <f t="shared" si="0"/>
        <v>1.2097179806708291</v>
      </c>
      <c r="I10">
        <f t="shared" si="1"/>
        <v>120.97179806708293</v>
      </c>
      <c r="J10" s="277">
        <f t="shared" si="2"/>
        <v>2.8201932917082395E-4</v>
      </c>
      <c r="K10" s="272">
        <f t="shared" si="3"/>
        <v>2540.4115095354432</v>
      </c>
    </row>
    <row r="11" spans="4:12">
      <c r="D11">
        <f>D9*1.21</f>
        <v>7981254.6583000002</v>
      </c>
      <c r="E11">
        <f>D11-E9</f>
        <v>456453.89830000047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9"/>
  <sheetViews>
    <sheetView showGridLines="0" workbookViewId="0">
      <pane ySplit="1" topLeftCell="A47" activePane="bottomLeft" state="frozen"/>
      <selection pane="bottomLeft" activeCell="V107" sqref="V107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7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88</v>
      </c>
      <c r="G1" s="267" t="s">
        <v>89</v>
      </c>
      <c r="H1" s="267"/>
      <c r="I1" s="101"/>
      <c r="J1" s="100" t="s">
        <v>90</v>
      </c>
      <c r="K1" s="99" t="s">
        <v>91</v>
      </c>
      <c r="L1" s="100" t="s">
        <v>92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" customHeight="1">
      <c r="L2" s="228" t="s">
        <v>8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22" t="s">
        <v>83</v>
      </c>
    </row>
    <row r="3" spans="1:70" ht="6.9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84</v>
      </c>
    </row>
    <row r="4" spans="1:70" ht="36.9" customHeight="1">
      <c r="B4" s="26"/>
      <c r="C4" s="27"/>
      <c r="D4" s="28" t="s">
        <v>93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3.2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16.5" customHeight="1">
      <c r="B7" s="26"/>
      <c r="C7" s="27"/>
      <c r="D7" s="27"/>
      <c r="E7" s="268" t="str">
        <f>'Rekapitulace stavby'!K6</f>
        <v>Polní cesta VPC1 Senec</v>
      </c>
      <c r="F7" s="269"/>
      <c r="G7" s="269"/>
      <c r="H7" s="269"/>
      <c r="I7" s="103"/>
      <c r="J7" s="27"/>
      <c r="K7" s="29"/>
    </row>
    <row r="8" spans="1:70" s="1" customFormat="1" ht="13.2">
      <c r="B8" s="39"/>
      <c r="C8" s="40"/>
      <c r="D8" s="35" t="s">
        <v>94</v>
      </c>
      <c r="E8" s="40"/>
      <c r="F8" s="40"/>
      <c r="G8" s="40"/>
      <c r="H8" s="40"/>
      <c r="I8" s="104"/>
      <c r="J8" s="40"/>
      <c r="K8" s="43"/>
    </row>
    <row r="9" spans="1:70" s="1" customFormat="1" ht="36.9" customHeight="1">
      <c r="B9" s="39"/>
      <c r="C9" s="40"/>
      <c r="D9" s="40"/>
      <c r="E9" s="270" t="s">
        <v>95</v>
      </c>
      <c r="F9" s="271"/>
      <c r="G9" s="271"/>
      <c r="H9" s="271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" customHeight="1">
      <c r="B11" s="39"/>
      <c r="C11" s="40"/>
      <c r="D11" s="35" t="s">
        <v>22</v>
      </c>
      <c r="E11" s="40"/>
      <c r="F11" s="33" t="s">
        <v>5</v>
      </c>
      <c r="G11" s="40"/>
      <c r="H11" s="40"/>
      <c r="I11" s="105" t="s">
        <v>23</v>
      </c>
      <c r="J11" s="33" t="s">
        <v>5</v>
      </c>
      <c r="K11" s="43"/>
    </row>
    <row r="12" spans="1:70" s="1" customFormat="1" ht="14.4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05" t="s">
        <v>27</v>
      </c>
      <c r="J12" s="106" t="str">
        <f>'Rekapitulace stavby'!AN8</f>
        <v>10. 11. 2017</v>
      </c>
      <c r="K12" s="43"/>
    </row>
    <row r="13" spans="1:70" s="1" customFormat="1" ht="10.95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" customHeight="1">
      <c r="B14" s="39"/>
      <c r="C14" s="40"/>
      <c r="D14" s="35" t="s">
        <v>31</v>
      </c>
      <c r="E14" s="40"/>
      <c r="F14" s="40"/>
      <c r="G14" s="40"/>
      <c r="H14" s="40"/>
      <c r="I14" s="105" t="s">
        <v>32</v>
      </c>
      <c r="J14" s="33" t="s">
        <v>5</v>
      </c>
      <c r="K14" s="43"/>
    </row>
    <row r="15" spans="1:70" s="1" customFormat="1" ht="18" customHeight="1">
      <c r="B15" s="39"/>
      <c r="C15" s="40"/>
      <c r="D15" s="40"/>
      <c r="E15" s="33" t="s">
        <v>33</v>
      </c>
      <c r="F15" s="40"/>
      <c r="G15" s="40"/>
      <c r="H15" s="40"/>
      <c r="I15" s="105" t="s">
        <v>34</v>
      </c>
      <c r="J15" s="33" t="s">
        <v>5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" customHeight="1">
      <c r="B17" s="39"/>
      <c r="C17" s="40"/>
      <c r="D17" s="35" t="s">
        <v>35</v>
      </c>
      <c r="E17" s="40"/>
      <c r="F17" s="40"/>
      <c r="G17" s="40"/>
      <c r="H17" s="40"/>
      <c r="I17" s="105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" customHeight="1">
      <c r="B20" s="39"/>
      <c r="C20" s="40"/>
      <c r="D20" s="35" t="s">
        <v>37</v>
      </c>
      <c r="E20" s="40"/>
      <c r="F20" s="40"/>
      <c r="G20" s="40"/>
      <c r="H20" s="40"/>
      <c r="I20" s="105" t="s">
        <v>32</v>
      </c>
      <c r="J20" s="33" t="s">
        <v>5</v>
      </c>
      <c r="K20" s="43"/>
    </row>
    <row r="21" spans="2:11" s="1" customFormat="1" ht="18" customHeight="1">
      <c r="B21" s="39"/>
      <c r="C21" s="40"/>
      <c r="D21" s="40"/>
      <c r="E21" s="33" t="s">
        <v>38</v>
      </c>
      <c r="F21" s="40"/>
      <c r="G21" s="40"/>
      <c r="H21" s="40"/>
      <c r="I21" s="105" t="s">
        <v>34</v>
      </c>
      <c r="J21" s="33" t="s">
        <v>5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" customHeight="1">
      <c r="B23" s="39"/>
      <c r="C23" s="40"/>
      <c r="D23" s="35" t="s">
        <v>40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259" t="s">
        <v>5</v>
      </c>
      <c r="F24" s="259"/>
      <c r="G24" s="259"/>
      <c r="H24" s="259"/>
      <c r="I24" s="109"/>
      <c r="J24" s="108"/>
      <c r="K24" s="110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41</v>
      </c>
      <c r="E27" s="40"/>
      <c r="F27" s="40"/>
      <c r="G27" s="40"/>
      <c r="H27" s="40"/>
      <c r="I27" s="104"/>
      <c r="J27" s="114">
        <f>ROUND(J81,2)</f>
        <v>130</v>
      </c>
      <c r="K27" s="43"/>
    </row>
    <row r="28" spans="2:11" s="1" customFormat="1" ht="6.9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" customHeight="1">
      <c r="B29" s="39"/>
      <c r="C29" s="40"/>
      <c r="D29" s="40"/>
      <c r="E29" s="40"/>
      <c r="F29" s="44" t="s">
        <v>43</v>
      </c>
      <c r="G29" s="40"/>
      <c r="H29" s="40"/>
      <c r="I29" s="115" t="s">
        <v>42</v>
      </c>
      <c r="J29" s="44" t="s">
        <v>44</v>
      </c>
      <c r="K29" s="43"/>
    </row>
    <row r="30" spans="2:11" s="1" customFormat="1" ht="14.4" customHeight="1">
      <c r="B30" s="39"/>
      <c r="C30" s="40"/>
      <c r="D30" s="47" t="s">
        <v>45</v>
      </c>
      <c r="E30" s="47" t="s">
        <v>46</v>
      </c>
      <c r="F30" s="116">
        <f>ROUND(SUM(BE81:BE108), 2)</f>
        <v>130</v>
      </c>
      <c r="G30" s="40"/>
      <c r="H30" s="40"/>
      <c r="I30" s="117">
        <v>0.21</v>
      </c>
      <c r="J30" s="116">
        <f>ROUND(ROUND((SUM(BE81:BE108)), 2)*I30, 2)</f>
        <v>27.3</v>
      </c>
      <c r="K30" s="43"/>
    </row>
    <row r="31" spans="2:11" s="1" customFormat="1" ht="14.4" customHeight="1">
      <c r="B31" s="39"/>
      <c r="C31" s="40"/>
      <c r="D31" s="40"/>
      <c r="E31" s="47" t="s">
        <v>47</v>
      </c>
      <c r="F31" s="116">
        <f>ROUND(SUM(BF81:BF108), 2)</f>
        <v>0</v>
      </c>
      <c r="G31" s="40"/>
      <c r="H31" s="40"/>
      <c r="I31" s="117">
        <v>0.15</v>
      </c>
      <c r="J31" s="116">
        <f>ROUND(ROUND((SUM(BF81:BF108)), 2)*I31, 2)</f>
        <v>0</v>
      </c>
      <c r="K31" s="43"/>
    </row>
    <row r="32" spans="2:11" s="1" customFormat="1" ht="14.4" hidden="1" customHeight="1">
      <c r="B32" s="39"/>
      <c r="C32" s="40"/>
      <c r="D32" s="40"/>
      <c r="E32" s="47" t="s">
        <v>48</v>
      </c>
      <c r="F32" s="116">
        <f>ROUND(SUM(BG81:BG108),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" hidden="1" customHeight="1">
      <c r="B33" s="39"/>
      <c r="C33" s="40"/>
      <c r="D33" s="40"/>
      <c r="E33" s="47" t="s">
        <v>49</v>
      </c>
      <c r="F33" s="116">
        <f>ROUND(SUM(BH81:BH108),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" hidden="1" customHeight="1">
      <c r="B34" s="39"/>
      <c r="C34" s="40"/>
      <c r="D34" s="40"/>
      <c r="E34" s="47" t="s">
        <v>50</v>
      </c>
      <c r="F34" s="116">
        <f>ROUND(SUM(BI81:BI108),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51</v>
      </c>
      <c r="E36" s="69"/>
      <c r="F36" s="69"/>
      <c r="G36" s="120" t="s">
        <v>52</v>
      </c>
      <c r="H36" s="121" t="s">
        <v>53</v>
      </c>
      <c r="I36" s="122"/>
      <c r="J36" s="123">
        <f>SUM(J27:J34)</f>
        <v>157.30000000000001</v>
      </c>
      <c r="K36" s="124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" customHeight="1">
      <c r="B42" s="39"/>
      <c r="C42" s="28" t="s">
        <v>96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268" t="str">
        <f>E7</f>
        <v>Polní cesta VPC1 Senec</v>
      </c>
      <c r="F45" s="269"/>
      <c r="G45" s="269"/>
      <c r="H45" s="269"/>
      <c r="I45" s="104"/>
      <c r="J45" s="40"/>
      <c r="K45" s="43"/>
    </row>
    <row r="46" spans="2:11" s="1" customFormat="1" ht="14.4" customHeight="1">
      <c r="B46" s="39"/>
      <c r="C46" s="35" t="s">
        <v>94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270" t="str">
        <f>E9</f>
        <v>612/17-0 - Vedlejší a ostatní rozpočtové náklady</v>
      </c>
      <c r="F47" s="271"/>
      <c r="G47" s="271"/>
      <c r="H47" s="271"/>
      <c r="I47" s="104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05" t="s">
        <v>27</v>
      </c>
      <c r="J49" s="106" t="str">
        <f>IF(J12="","",J12)</f>
        <v>10. 11. 2017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3.2">
      <c r="B51" s="39"/>
      <c r="C51" s="35" t="s">
        <v>31</v>
      </c>
      <c r="D51" s="40"/>
      <c r="E51" s="40"/>
      <c r="F51" s="33" t="str">
        <f>E15</f>
        <v>SPÚ ČR Pobočka Rakovník</v>
      </c>
      <c r="G51" s="40"/>
      <c r="H51" s="40"/>
      <c r="I51" s="105" t="s">
        <v>37</v>
      </c>
      <c r="J51" s="259" t="str">
        <f>E21</f>
        <v>NDCon s.r.o.</v>
      </c>
      <c r="K51" s="43"/>
    </row>
    <row r="52" spans="2:47" s="1" customFormat="1" ht="14.4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04"/>
      <c r="J52" s="2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97</v>
      </c>
      <c r="D54" s="118"/>
      <c r="E54" s="118"/>
      <c r="F54" s="118"/>
      <c r="G54" s="118"/>
      <c r="H54" s="118"/>
      <c r="I54" s="129"/>
      <c r="J54" s="130" t="s">
        <v>98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99</v>
      </c>
      <c r="D56" s="40"/>
      <c r="E56" s="40"/>
      <c r="F56" s="40"/>
      <c r="G56" s="40"/>
      <c r="H56" s="40"/>
      <c r="I56" s="104"/>
      <c r="J56" s="114">
        <f>J81</f>
        <v>130</v>
      </c>
      <c r="K56" s="43"/>
      <c r="AU56" s="22" t="s">
        <v>100</v>
      </c>
    </row>
    <row r="57" spans="2:47" s="7" customFormat="1" ht="24.9" customHeight="1">
      <c r="B57" s="133"/>
      <c r="C57" s="134"/>
      <c r="D57" s="135" t="s">
        <v>101</v>
      </c>
      <c r="E57" s="136"/>
      <c r="F57" s="136"/>
      <c r="G57" s="136"/>
      <c r="H57" s="136"/>
      <c r="I57" s="137"/>
      <c r="J57" s="138">
        <f>J82</f>
        <v>130</v>
      </c>
      <c r="K57" s="139"/>
    </row>
    <row r="58" spans="2:47" s="8" customFormat="1" ht="19.95" customHeight="1">
      <c r="B58" s="140"/>
      <c r="C58" s="141"/>
      <c r="D58" s="142" t="s">
        <v>102</v>
      </c>
      <c r="E58" s="143"/>
      <c r="F58" s="143"/>
      <c r="G58" s="143"/>
      <c r="H58" s="143"/>
      <c r="I58" s="144"/>
      <c r="J58" s="145">
        <f>J83</f>
        <v>30</v>
      </c>
      <c r="K58" s="146"/>
    </row>
    <row r="59" spans="2:47" s="8" customFormat="1" ht="19.95" customHeight="1">
      <c r="B59" s="140"/>
      <c r="C59" s="141"/>
      <c r="D59" s="142" t="s">
        <v>103</v>
      </c>
      <c r="E59" s="143"/>
      <c r="F59" s="143"/>
      <c r="G59" s="143"/>
      <c r="H59" s="143"/>
      <c r="I59" s="144"/>
      <c r="J59" s="145">
        <f>J92</f>
        <v>20</v>
      </c>
      <c r="K59" s="146"/>
    </row>
    <row r="60" spans="2:47" s="8" customFormat="1" ht="19.95" customHeight="1">
      <c r="B60" s="140"/>
      <c r="C60" s="141"/>
      <c r="D60" s="142" t="s">
        <v>104</v>
      </c>
      <c r="E60" s="143"/>
      <c r="F60" s="143"/>
      <c r="G60" s="143"/>
      <c r="H60" s="143"/>
      <c r="I60" s="144"/>
      <c r="J60" s="145">
        <f>J98</f>
        <v>60</v>
      </c>
      <c r="K60" s="146"/>
    </row>
    <row r="61" spans="2:47" s="8" customFormat="1" ht="19.95" customHeight="1">
      <c r="B61" s="140"/>
      <c r="C61" s="141"/>
      <c r="D61" s="142" t="s">
        <v>105</v>
      </c>
      <c r="E61" s="143"/>
      <c r="F61" s="143"/>
      <c r="G61" s="143"/>
      <c r="H61" s="143"/>
      <c r="I61" s="144"/>
      <c r="J61" s="145">
        <f>J105</f>
        <v>20</v>
      </c>
      <c r="K61" s="146"/>
    </row>
    <row r="62" spans="2:47" s="1" customFormat="1" ht="21.75" customHeight="1">
      <c r="B62" s="39"/>
      <c r="C62" s="40"/>
      <c r="D62" s="40"/>
      <c r="E62" s="40"/>
      <c r="F62" s="40"/>
      <c r="G62" s="40"/>
      <c r="H62" s="40"/>
      <c r="I62" s="104"/>
      <c r="J62" s="40"/>
      <c r="K62" s="43"/>
    </row>
    <row r="63" spans="2:47" s="1" customFormat="1" ht="6.9" customHeight="1">
      <c r="B63" s="54"/>
      <c r="C63" s="55"/>
      <c r="D63" s="55"/>
      <c r="E63" s="55"/>
      <c r="F63" s="55"/>
      <c r="G63" s="55"/>
      <c r="H63" s="55"/>
      <c r="I63" s="125"/>
      <c r="J63" s="55"/>
      <c r="K63" s="56"/>
    </row>
    <row r="67" spans="2:20" s="1" customFormat="1" ht="6.9" customHeight="1">
      <c r="B67" s="57"/>
      <c r="C67" s="58"/>
      <c r="D67" s="58"/>
      <c r="E67" s="58"/>
      <c r="F67" s="58"/>
      <c r="G67" s="58"/>
      <c r="H67" s="58"/>
      <c r="I67" s="126"/>
      <c r="J67" s="58"/>
      <c r="K67" s="58"/>
      <c r="L67" s="39"/>
    </row>
    <row r="68" spans="2:20" s="1" customFormat="1" ht="36.9" customHeight="1">
      <c r="B68" s="39"/>
      <c r="C68" s="59" t="s">
        <v>106</v>
      </c>
      <c r="L68" s="39"/>
    </row>
    <row r="69" spans="2:20" s="1" customFormat="1" ht="6.9" customHeight="1">
      <c r="B69" s="39"/>
      <c r="L69" s="39"/>
    </row>
    <row r="70" spans="2:20" s="1" customFormat="1" ht="14.4" customHeight="1">
      <c r="B70" s="39"/>
      <c r="C70" s="61" t="s">
        <v>19</v>
      </c>
      <c r="L70" s="39"/>
    </row>
    <row r="71" spans="2:20" s="1" customFormat="1" ht="16.5" customHeight="1">
      <c r="B71" s="39"/>
      <c r="E71" s="264" t="str">
        <f>E7</f>
        <v>Polní cesta VPC1 Senec</v>
      </c>
      <c r="F71" s="265"/>
      <c r="G71" s="265"/>
      <c r="H71" s="265"/>
      <c r="L71" s="39"/>
    </row>
    <row r="72" spans="2:20" s="1" customFormat="1" ht="14.4" customHeight="1">
      <c r="B72" s="39"/>
      <c r="C72" s="61" t="s">
        <v>94</v>
      </c>
      <c r="L72" s="39"/>
    </row>
    <row r="73" spans="2:20" s="1" customFormat="1" ht="17.25" customHeight="1">
      <c r="B73" s="39"/>
      <c r="E73" s="233" t="str">
        <f>E9</f>
        <v>612/17-0 - Vedlejší a ostatní rozpočtové náklady</v>
      </c>
      <c r="F73" s="266"/>
      <c r="G73" s="266"/>
      <c r="H73" s="266"/>
      <c r="L73" s="39"/>
    </row>
    <row r="74" spans="2:20" s="1" customFormat="1" ht="6.9" customHeight="1">
      <c r="B74" s="39"/>
      <c r="L74" s="39"/>
    </row>
    <row r="75" spans="2:20" s="1" customFormat="1" ht="18" customHeight="1">
      <c r="B75" s="39"/>
      <c r="C75" s="61" t="s">
        <v>25</v>
      </c>
      <c r="F75" s="147" t="str">
        <f>F12</f>
        <v xml:space="preserve"> </v>
      </c>
      <c r="I75" s="148" t="s">
        <v>27</v>
      </c>
      <c r="J75" s="65" t="str">
        <f>IF(J12="","",J12)</f>
        <v>10. 11. 2017</v>
      </c>
      <c r="L75" s="39"/>
    </row>
    <row r="76" spans="2:20" s="1" customFormat="1" ht="6.9" customHeight="1">
      <c r="B76" s="39"/>
      <c r="L76" s="39"/>
    </row>
    <row r="77" spans="2:20" s="1" customFormat="1" ht="13.2">
      <c r="B77" s="39"/>
      <c r="C77" s="61" t="s">
        <v>31</v>
      </c>
      <c r="F77" s="147" t="str">
        <f>E15</f>
        <v>SPÚ ČR Pobočka Rakovník</v>
      </c>
      <c r="I77" s="148" t="s">
        <v>37</v>
      </c>
      <c r="J77" s="147" t="str">
        <f>E21</f>
        <v>NDCon s.r.o.</v>
      </c>
      <c r="L77" s="39"/>
    </row>
    <row r="78" spans="2:20" s="1" customFormat="1" ht="14.4" customHeight="1">
      <c r="B78" s="39"/>
      <c r="C78" s="61" t="s">
        <v>35</v>
      </c>
      <c r="F78" s="147" t="str">
        <f>IF(E18="","",E18)</f>
        <v/>
      </c>
      <c r="L78" s="39"/>
    </row>
    <row r="79" spans="2:20" s="1" customFormat="1" ht="10.35" customHeight="1">
      <c r="B79" s="39"/>
      <c r="L79" s="39"/>
    </row>
    <row r="80" spans="2:20" s="9" customFormat="1" ht="29.25" customHeight="1">
      <c r="B80" s="149"/>
      <c r="C80" s="150" t="s">
        <v>107</v>
      </c>
      <c r="D80" s="151" t="s">
        <v>60</v>
      </c>
      <c r="E80" s="151" t="s">
        <v>56</v>
      </c>
      <c r="F80" s="151" t="s">
        <v>108</v>
      </c>
      <c r="G80" s="151" t="s">
        <v>109</v>
      </c>
      <c r="H80" s="151" t="s">
        <v>110</v>
      </c>
      <c r="I80" s="152" t="s">
        <v>111</v>
      </c>
      <c r="J80" s="151" t="s">
        <v>98</v>
      </c>
      <c r="K80" s="153" t="s">
        <v>112</v>
      </c>
      <c r="L80" s="149"/>
      <c r="M80" s="71" t="s">
        <v>113</v>
      </c>
      <c r="N80" s="72" t="s">
        <v>45</v>
      </c>
      <c r="O80" s="72" t="s">
        <v>114</v>
      </c>
      <c r="P80" s="72" t="s">
        <v>115</v>
      </c>
      <c r="Q80" s="72" t="s">
        <v>116</v>
      </c>
      <c r="R80" s="72" t="s">
        <v>117</v>
      </c>
      <c r="S80" s="72" t="s">
        <v>118</v>
      </c>
      <c r="T80" s="73" t="s">
        <v>119</v>
      </c>
    </row>
    <row r="81" spans="2:65" s="1" customFormat="1" ht="29.25" customHeight="1">
      <c r="B81" s="39"/>
      <c r="C81" s="75" t="s">
        <v>99</v>
      </c>
      <c r="J81" s="154">
        <f>BK81</f>
        <v>130</v>
      </c>
      <c r="L81" s="39"/>
      <c r="M81" s="74"/>
      <c r="N81" s="66"/>
      <c r="O81" s="66"/>
      <c r="P81" s="155">
        <f>P82</f>
        <v>0</v>
      </c>
      <c r="Q81" s="66"/>
      <c r="R81" s="155">
        <f>R82</f>
        <v>0</v>
      </c>
      <c r="S81" s="66"/>
      <c r="T81" s="156">
        <f>T82</f>
        <v>0</v>
      </c>
      <c r="AT81" s="22" t="s">
        <v>74</v>
      </c>
      <c r="AU81" s="22" t="s">
        <v>100</v>
      </c>
      <c r="BK81" s="157">
        <f>BK82</f>
        <v>130</v>
      </c>
    </row>
    <row r="82" spans="2:65" s="10" customFormat="1" ht="37.35" customHeight="1">
      <c r="B82" s="158"/>
      <c r="D82" s="159" t="s">
        <v>74</v>
      </c>
      <c r="E82" s="160" t="s">
        <v>120</v>
      </c>
      <c r="F82" s="160" t="s">
        <v>121</v>
      </c>
      <c r="I82" s="161"/>
      <c r="J82" s="162">
        <f>BK82</f>
        <v>130</v>
      </c>
      <c r="L82" s="158"/>
      <c r="M82" s="163"/>
      <c r="N82" s="164"/>
      <c r="O82" s="164"/>
      <c r="P82" s="165">
        <f>P83+P92+P98+P105</f>
        <v>0</v>
      </c>
      <c r="Q82" s="164"/>
      <c r="R82" s="165">
        <f>R83+R92+R98+R105</f>
        <v>0</v>
      </c>
      <c r="S82" s="164"/>
      <c r="T82" s="166">
        <f>T83+T92+T98+T105</f>
        <v>0</v>
      </c>
      <c r="AR82" s="159" t="s">
        <v>122</v>
      </c>
      <c r="AT82" s="167" t="s">
        <v>74</v>
      </c>
      <c r="AU82" s="167" t="s">
        <v>75</v>
      </c>
      <c r="AY82" s="159" t="s">
        <v>123</v>
      </c>
      <c r="BK82" s="168">
        <f>BK83+BK92+BK98+BK105</f>
        <v>130</v>
      </c>
    </row>
    <row r="83" spans="2:65" s="10" customFormat="1" ht="19.95" customHeight="1">
      <c r="B83" s="158"/>
      <c r="D83" s="159" t="s">
        <v>74</v>
      </c>
      <c r="E83" s="169" t="s">
        <v>124</v>
      </c>
      <c r="F83" s="169" t="s">
        <v>125</v>
      </c>
      <c r="I83" s="161"/>
      <c r="J83" s="170">
        <f>BK83</f>
        <v>30</v>
      </c>
      <c r="L83" s="158"/>
      <c r="M83" s="163"/>
      <c r="N83" s="164"/>
      <c r="O83" s="164"/>
      <c r="P83" s="165">
        <f>SUM(P84:P91)</f>
        <v>0</v>
      </c>
      <c r="Q83" s="164"/>
      <c r="R83" s="165">
        <f>SUM(R84:R91)</f>
        <v>0</v>
      </c>
      <c r="S83" s="164"/>
      <c r="T83" s="166">
        <f>SUM(T84:T91)</f>
        <v>0</v>
      </c>
      <c r="AR83" s="159" t="s">
        <v>122</v>
      </c>
      <c r="AT83" s="167" t="s">
        <v>74</v>
      </c>
      <c r="AU83" s="167" t="s">
        <v>24</v>
      </c>
      <c r="AY83" s="159" t="s">
        <v>123</v>
      </c>
      <c r="BK83" s="168">
        <f>SUM(BK84:BK91)</f>
        <v>30</v>
      </c>
    </row>
    <row r="84" spans="2:65" s="1" customFormat="1" ht="16.5" customHeight="1">
      <c r="B84" s="171"/>
      <c r="C84" s="172" t="s">
        <v>24</v>
      </c>
      <c r="D84" s="172" t="s">
        <v>126</v>
      </c>
      <c r="E84" s="173" t="s">
        <v>127</v>
      </c>
      <c r="F84" s="174" t="s">
        <v>128</v>
      </c>
      <c r="G84" s="175" t="s">
        <v>129</v>
      </c>
      <c r="H84" s="176">
        <v>1</v>
      </c>
      <c r="I84" s="177">
        <v>10</v>
      </c>
      <c r="J84" s="178">
        <f>ROUND(I84*H84,2)</f>
        <v>10</v>
      </c>
      <c r="K84" s="174"/>
      <c r="L84" s="39"/>
      <c r="M84" s="179" t="s">
        <v>5</v>
      </c>
      <c r="N84" s="180" t="s">
        <v>46</v>
      </c>
      <c r="O84" s="40"/>
      <c r="P84" s="181">
        <f>O84*H84</f>
        <v>0</v>
      </c>
      <c r="Q84" s="181">
        <v>0</v>
      </c>
      <c r="R84" s="181">
        <f>Q84*H84</f>
        <v>0</v>
      </c>
      <c r="S84" s="181">
        <v>0</v>
      </c>
      <c r="T84" s="182">
        <f>S84*H84</f>
        <v>0</v>
      </c>
      <c r="AR84" s="22" t="s">
        <v>130</v>
      </c>
      <c r="AT84" s="22" t="s">
        <v>126</v>
      </c>
      <c r="AU84" s="22" t="s">
        <v>84</v>
      </c>
      <c r="AY84" s="22" t="s">
        <v>123</v>
      </c>
      <c r="BE84" s="183">
        <f>IF(N84="základní",J84,0)</f>
        <v>10</v>
      </c>
      <c r="BF84" s="183">
        <f>IF(N84="snížená",J84,0)</f>
        <v>0</v>
      </c>
      <c r="BG84" s="183">
        <f>IF(N84="zákl. přenesená",J84,0)</f>
        <v>0</v>
      </c>
      <c r="BH84" s="183">
        <f>IF(N84="sníž. přenesená",J84,0)</f>
        <v>0</v>
      </c>
      <c r="BI84" s="183">
        <f>IF(N84="nulová",J84,0)</f>
        <v>0</v>
      </c>
      <c r="BJ84" s="22" t="s">
        <v>24</v>
      </c>
      <c r="BK84" s="183">
        <f>ROUND(I84*H84,2)</f>
        <v>10</v>
      </c>
      <c r="BL84" s="22" t="s">
        <v>130</v>
      </c>
      <c r="BM84" s="22" t="s">
        <v>131</v>
      </c>
    </row>
    <row r="85" spans="2:65" s="1" customFormat="1">
      <c r="B85" s="39"/>
      <c r="D85" s="184" t="s">
        <v>132</v>
      </c>
      <c r="F85" s="185" t="s">
        <v>128</v>
      </c>
      <c r="I85" s="186"/>
      <c r="L85" s="39"/>
      <c r="M85" s="187"/>
      <c r="N85" s="40"/>
      <c r="O85" s="40"/>
      <c r="P85" s="40"/>
      <c r="Q85" s="40"/>
      <c r="R85" s="40"/>
      <c r="S85" s="40"/>
      <c r="T85" s="68"/>
      <c r="AT85" s="22" t="s">
        <v>132</v>
      </c>
      <c r="AU85" s="22" t="s">
        <v>84</v>
      </c>
    </row>
    <row r="86" spans="2:65" s="1" customFormat="1" ht="24">
      <c r="B86" s="39"/>
      <c r="D86" s="184" t="s">
        <v>133</v>
      </c>
      <c r="F86" s="188" t="s">
        <v>134</v>
      </c>
      <c r="I86" s="186"/>
      <c r="L86" s="39"/>
      <c r="M86" s="187"/>
      <c r="N86" s="40"/>
      <c r="O86" s="40"/>
      <c r="P86" s="40"/>
      <c r="Q86" s="40"/>
      <c r="R86" s="40"/>
      <c r="S86" s="40"/>
      <c r="T86" s="68"/>
      <c r="AT86" s="22" t="s">
        <v>133</v>
      </c>
      <c r="AU86" s="22" t="s">
        <v>84</v>
      </c>
    </row>
    <row r="87" spans="2:65" s="1" customFormat="1" ht="16.5" customHeight="1">
      <c r="B87" s="171"/>
      <c r="C87" s="172" t="s">
        <v>84</v>
      </c>
      <c r="D87" s="172" t="s">
        <v>126</v>
      </c>
      <c r="E87" s="173" t="s">
        <v>135</v>
      </c>
      <c r="F87" s="174" t="s">
        <v>136</v>
      </c>
      <c r="G87" s="175" t="s">
        <v>129</v>
      </c>
      <c r="H87" s="176">
        <v>1</v>
      </c>
      <c r="I87" s="177">
        <v>10</v>
      </c>
      <c r="J87" s="178">
        <f>ROUND(I87*H87,2)</f>
        <v>10</v>
      </c>
      <c r="K87" s="174"/>
      <c r="L87" s="39"/>
      <c r="M87" s="179" t="s">
        <v>5</v>
      </c>
      <c r="N87" s="180" t="s">
        <v>46</v>
      </c>
      <c r="O87" s="40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AR87" s="22" t="s">
        <v>130</v>
      </c>
      <c r="AT87" s="22" t="s">
        <v>126</v>
      </c>
      <c r="AU87" s="22" t="s">
        <v>84</v>
      </c>
      <c r="AY87" s="22" t="s">
        <v>123</v>
      </c>
      <c r="BE87" s="183">
        <f>IF(N87="základní",J87,0)</f>
        <v>10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22" t="s">
        <v>24</v>
      </c>
      <c r="BK87" s="183">
        <f>ROUND(I87*H87,2)</f>
        <v>10</v>
      </c>
      <c r="BL87" s="22" t="s">
        <v>130</v>
      </c>
      <c r="BM87" s="22" t="s">
        <v>137</v>
      </c>
    </row>
    <row r="88" spans="2:65" s="1" customFormat="1">
      <c r="B88" s="39"/>
      <c r="D88" s="184" t="s">
        <v>132</v>
      </c>
      <c r="F88" s="185" t="s">
        <v>136</v>
      </c>
      <c r="I88" s="186"/>
      <c r="L88" s="39"/>
      <c r="M88" s="187"/>
      <c r="N88" s="40"/>
      <c r="O88" s="40"/>
      <c r="P88" s="40"/>
      <c r="Q88" s="40"/>
      <c r="R88" s="40"/>
      <c r="S88" s="40"/>
      <c r="T88" s="68"/>
      <c r="AT88" s="22" t="s">
        <v>132</v>
      </c>
      <c r="AU88" s="22" t="s">
        <v>84</v>
      </c>
    </row>
    <row r="89" spans="2:65" s="1" customFormat="1" ht="24">
      <c r="B89" s="39"/>
      <c r="D89" s="184" t="s">
        <v>133</v>
      </c>
      <c r="F89" s="188" t="s">
        <v>138</v>
      </c>
      <c r="I89" s="186"/>
      <c r="L89" s="39"/>
      <c r="M89" s="187"/>
      <c r="N89" s="40"/>
      <c r="O89" s="40"/>
      <c r="P89" s="40"/>
      <c r="Q89" s="40"/>
      <c r="R89" s="40"/>
      <c r="S89" s="40"/>
      <c r="T89" s="68"/>
      <c r="AT89" s="22" t="s">
        <v>133</v>
      </c>
      <c r="AU89" s="22" t="s">
        <v>84</v>
      </c>
    </row>
    <row r="90" spans="2:65" s="1" customFormat="1" ht="16.5" customHeight="1">
      <c r="B90" s="171"/>
      <c r="C90" s="172" t="s">
        <v>139</v>
      </c>
      <c r="D90" s="172" t="s">
        <v>126</v>
      </c>
      <c r="E90" s="173" t="s">
        <v>140</v>
      </c>
      <c r="F90" s="174" t="s">
        <v>141</v>
      </c>
      <c r="G90" s="175" t="s">
        <v>129</v>
      </c>
      <c r="H90" s="176">
        <v>1</v>
      </c>
      <c r="I90" s="177">
        <v>10</v>
      </c>
      <c r="J90" s="178">
        <f>ROUND(I90*H90,2)</f>
        <v>10</v>
      </c>
      <c r="K90" s="174"/>
      <c r="L90" s="39"/>
      <c r="M90" s="179" t="s">
        <v>5</v>
      </c>
      <c r="N90" s="180" t="s">
        <v>46</v>
      </c>
      <c r="O90" s="40"/>
      <c r="P90" s="181">
        <f>O90*H90</f>
        <v>0</v>
      </c>
      <c r="Q90" s="181">
        <v>0</v>
      </c>
      <c r="R90" s="181">
        <f>Q90*H90</f>
        <v>0</v>
      </c>
      <c r="S90" s="181">
        <v>0</v>
      </c>
      <c r="T90" s="182">
        <f>S90*H90</f>
        <v>0</v>
      </c>
      <c r="AR90" s="22" t="s">
        <v>130</v>
      </c>
      <c r="AT90" s="22" t="s">
        <v>126</v>
      </c>
      <c r="AU90" s="22" t="s">
        <v>84</v>
      </c>
      <c r="AY90" s="22" t="s">
        <v>123</v>
      </c>
      <c r="BE90" s="183">
        <f>IF(N90="základní",J90,0)</f>
        <v>10</v>
      </c>
      <c r="BF90" s="183">
        <f>IF(N90="snížená",J90,0)</f>
        <v>0</v>
      </c>
      <c r="BG90" s="183">
        <f>IF(N90="zákl. přenesená",J90,0)</f>
        <v>0</v>
      </c>
      <c r="BH90" s="183">
        <f>IF(N90="sníž. přenesená",J90,0)</f>
        <v>0</v>
      </c>
      <c r="BI90" s="183">
        <f>IF(N90="nulová",J90,0)</f>
        <v>0</v>
      </c>
      <c r="BJ90" s="22" t="s">
        <v>24</v>
      </c>
      <c r="BK90" s="183">
        <f>ROUND(I90*H90,2)</f>
        <v>10</v>
      </c>
      <c r="BL90" s="22" t="s">
        <v>130</v>
      </c>
      <c r="BM90" s="22" t="s">
        <v>142</v>
      </c>
    </row>
    <row r="91" spans="2:65" s="1" customFormat="1">
      <c r="B91" s="39"/>
      <c r="D91" s="184" t="s">
        <v>132</v>
      </c>
      <c r="F91" s="185" t="s">
        <v>143</v>
      </c>
      <c r="I91" s="186"/>
      <c r="L91" s="39"/>
      <c r="M91" s="187"/>
      <c r="N91" s="40"/>
      <c r="O91" s="40"/>
      <c r="P91" s="40"/>
      <c r="Q91" s="40"/>
      <c r="R91" s="40"/>
      <c r="S91" s="40"/>
      <c r="T91" s="68"/>
      <c r="AT91" s="22" t="s">
        <v>132</v>
      </c>
      <c r="AU91" s="22" t="s">
        <v>84</v>
      </c>
    </row>
    <row r="92" spans="2:65" s="10" customFormat="1" ht="29.85" customHeight="1">
      <c r="B92" s="158"/>
      <c r="D92" s="159" t="s">
        <v>74</v>
      </c>
      <c r="E92" s="169" t="s">
        <v>144</v>
      </c>
      <c r="F92" s="169" t="s">
        <v>145</v>
      </c>
      <c r="I92" s="161"/>
      <c r="J92" s="170">
        <f>BK92</f>
        <v>20</v>
      </c>
      <c r="L92" s="158"/>
      <c r="M92" s="163"/>
      <c r="N92" s="164"/>
      <c r="O92" s="164"/>
      <c r="P92" s="165">
        <f>SUM(P93:P97)</f>
        <v>0</v>
      </c>
      <c r="Q92" s="164"/>
      <c r="R92" s="165">
        <f>SUM(R93:R97)</f>
        <v>0</v>
      </c>
      <c r="S92" s="164"/>
      <c r="T92" s="166">
        <f>SUM(T93:T97)</f>
        <v>0</v>
      </c>
      <c r="AR92" s="159" t="s">
        <v>122</v>
      </c>
      <c r="AT92" s="167" t="s">
        <v>74</v>
      </c>
      <c r="AU92" s="167" t="s">
        <v>24</v>
      </c>
      <c r="AY92" s="159" t="s">
        <v>123</v>
      </c>
      <c r="BK92" s="168">
        <f>SUM(BK93:BK97)</f>
        <v>20</v>
      </c>
    </row>
    <row r="93" spans="2:65" s="1" customFormat="1" ht="16.5" customHeight="1">
      <c r="B93" s="171"/>
      <c r="C93" s="172" t="s">
        <v>146</v>
      </c>
      <c r="D93" s="172" t="s">
        <v>126</v>
      </c>
      <c r="E93" s="173" t="s">
        <v>147</v>
      </c>
      <c r="F93" s="174" t="s">
        <v>145</v>
      </c>
      <c r="G93" s="175" t="s">
        <v>129</v>
      </c>
      <c r="H93" s="176">
        <v>1</v>
      </c>
      <c r="I93" s="177">
        <v>10</v>
      </c>
      <c r="J93" s="178">
        <f>ROUND(I93*H93,2)</f>
        <v>10</v>
      </c>
      <c r="K93" s="174"/>
      <c r="L93" s="39"/>
      <c r="M93" s="179" t="s">
        <v>5</v>
      </c>
      <c r="N93" s="180" t="s">
        <v>46</v>
      </c>
      <c r="O93" s="40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22" t="s">
        <v>130</v>
      </c>
      <c r="AT93" s="22" t="s">
        <v>126</v>
      </c>
      <c r="AU93" s="22" t="s">
        <v>84</v>
      </c>
      <c r="AY93" s="22" t="s">
        <v>123</v>
      </c>
      <c r="BE93" s="183">
        <f>IF(N93="základní",J93,0)</f>
        <v>10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2" t="s">
        <v>24</v>
      </c>
      <c r="BK93" s="183">
        <f>ROUND(I93*H93,2)</f>
        <v>10</v>
      </c>
      <c r="BL93" s="22" t="s">
        <v>130</v>
      </c>
      <c r="BM93" s="22" t="s">
        <v>148</v>
      </c>
    </row>
    <row r="94" spans="2:65" s="1" customFormat="1">
      <c r="B94" s="39"/>
      <c r="D94" s="184" t="s">
        <v>132</v>
      </c>
      <c r="F94" s="185" t="s">
        <v>145</v>
      </c>
      <c r="I94" s="186"/>
      <c r="L94" s="39"/>
      <c r="M94" s="187"/>
      <c r="N94" s="40"/>
      <c r="O94" s="40"/>
      <c r="P94" s="40"/>
      <c r="Q94" s="40"/>
      <c r="R94" s="40"/>
      <c r="S94" s="40"/>
      <c r="T94" s="68"/>
      <c r="AT94" s="22" t="s">
        <v>132</v>
      </c>
      <c r="AU94" s="22" t="s">
        <v>84</v>
      </c>
    </row>
    <row r="95" spans="2:65" s="1" customFormat="1" ht="16.5" customHeight="1">
      <c r="B95" s="171"/>
      <c r="C95" s="172" t="s">
        <v>122</v>
      </c>
      <c r="D95" s="172" t="s">
        <v>126</v>
      </c>
      <c r="E95" s="173" t="s">
        <v>149</v>
      </c>
      <c r="F95" s="174" t="s">
        <v>150</v>
      </c>
      <c r="G95" s="175" t="s">
        <v>129</v>
      </c>
      <c r="H95" s="176">
        <v>1</v>
      </c>
      <c r="I95" s="177">
        <v>10</v>
      </c>
      <c r="J95" s="178">
        <f>ROUND(I95*H95,2)</f>
        <v>10</v>
      </c>
      <c r="K95" s="174" t="s">
        <v>5</v>
      </c>
      <c r="L95" s="39"/>
      <c r="M95" s="179" t="s">
        <v>5</v>
      </c>
      <c r="N95" s="180" t="s">
        <v>46</v>
      </c>
      <c r="O95" s="40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AR95" s="22" t="s">
        <v>130</v>
      </c>
      <c r="AT95" s="22" t="s">
        <v>126</v>
      </c>
      <c r="AU95" s="22" t="s">
        <v>84</v>
      </c>
      <c r="AY95" s="22" t="s">
        <v>123</v>
      </c>
      <c r="BE95" s="183">
        <f>IF(N95="základní",J95,0)</f>
        <v>10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22" t="s">
        <v>24</v>
      </c>
      <c r="BK95" s="183">
        <f>ROUND(I95*H95,2)</f>
        <v>10</v>
      </c>
      <c r="BL95" s="22" t="s">
        <v>130</v>
      </c>
      <c r="BM95" s="22" t="s">
        <v>151</v>
      </c>
    </row>
    <row r="96" spans="2:65" s="1" customFormat="1">
      <c r="B96" s="39"/>
      <c r="D96" s="184" t="s">
        <v>132</v>
      </c>
      <c r="F96" s="185" t="s">
        <v>152</v>
      </c>
      <c r="I96" s="186"/>
      <c r="L96" s="39"/>
      <c r="M96" s="187"/>
      <c r="N96" s="40"/>
      <c r="O96" s="40"/>
      <c r="P96" s="40"/>
      <c r="Q96" s="40"/>
      <c r="R96" s="40"/>
      <c r="S96" s="40"/>
      <c r="T96" s="68"/>
      <c r="AT96" s="22" t="s">
        <v>132</v>
      </c>
      <c r="AU96" s="22" t="s">
        <v>84</v>
      </c>
    </row>
    <row r="97" spans="2:65" s="1" customFormat="1" ht="24">
      <c r="B97" s="39"/>
      <c r="D97" s="184" t="s">
        <v>133</v>
      </c>
      <c r="F97" s="188" t="s">
        <v>153</v>
      </c>
      <c r="I97" s="186"/>
      <c r="L97" s="39"/>
      <c r="M97" s="187"/>
      <c r="N97" s="40"/>
      <c r="O97" s="40"/>
      <c r="P97" s="40"/>
      <c r="Q97" s="40"/>
      <c r="R97" s="40"/>
      <c r="S97" s="40"/>
      <c r="T97" s="68"/>
      <c r="AT97" s="22" t="s">
        <v>133</v>
      </c>
      <c r="AU97" s="22" t="s">
        <v>84</v>
      </c>
    </row>
    <row r="98" spans="2:65" s="10" customFormat="1" ht="29.85" customHeight="1">
      <c r="B98" s="158"/>
      <c r="D98" s="159" t="s">
        <v>74</v>
      </c>
      <c r="E98" s="169" t="s">
        <v>154</v>
      </c>
      <c r="F98" s="169" t="s">
        <v>155</v>
      </c>
      <c r="I98" s="161"/>
      <c r="J98" s="170">
        <f>BK98</f>
        <v>60</v>
      </c>
      <c r="L98" s="158"/>
      <c r="M98" s="163"/>
      <c r="N98" s="164"/>
      <c r="O98" s="164"/>
      <c r="P98" s="165">
        <f>SUM(P99:P104)</f>
        <v>0</v>
      </c>
      <c r="Q98" s="164"/>
      <c r="R98" s="165">
        <f>SUM(R99:R104)</f>
        <v>0</v>
      </c>
      <c r="S98" s="164"/>
      <c r="T98" s="166">
        <f>SUM(T99:T104)</f>
        <v>0</v>
      </c>
      <c r="AR98" s="159" t="s">
        <v>122</v>
      </c>
      <c r="AT98" s="167" t="s">
        <v>74</v>
      </c>
      <c r="AU98" s="167" t="s">
        <v>24</v>
      </c>
      <c r="AY98" s="159" t="s">
        <v>123</v>
      </c>
      <c r="BK98" s="168">
        <f>SUM(BK99:BK104)</f>
        <v>60</v>
      </c>
    </row>
    <row r="99" spans="2:65" s="1" customFormat="1" ht="16.5" customHeight="1">
      <c r="B99" s="171"/>
      <c r="C99" s="172" t="s">
        <v>156</v>
      </c>
      <c r="D99" s="172" t="s">
        <v>126</v>
      </c>
      <c r="E99" s="173" t="s">
        <v>157</v>
      </c>
      <c r="F99" s="174" t="s">
        <v>158</v>
      </c>
      <c r="G99" s="175" t="s">
        <v>129</v>
      </c>
      <c r="H99" s="176">
        <v>1</v>
      </c>
      <c r="I99" s="177">
        <v>10</v>
      </c>
      <c r="J99" s="178">
        <f>ROUND(I99*H99,2)</f>
        <v>10</v>
      </c>
      <c r="K99" s="174"/>
      <c r="L99" s="39"/>
      <c r="M99" s="179" t="s">
        <v>5</v>
      </c>
      <c r="N99" s="180" t="s">
        <v>46</v>
      </c>
      <c r="O99" s="40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AR99" s="22" t="s">
        <v>130</v>
      </c>
      <c r="AT99" s="22" t="s">
        <v>126</v>
      </c>
      <c r="AU99" s="22" t="s">
        <v>84</v>
      </c>
      <c r="AY99" s="22" t="s">
        <v>123</v>
      </c>
      <c r="BE99" s="183">
        <f>IF(N99="základní",J99,0)</f>
        <v>10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2" t="s">
        <v>24</v>
      </c>
      <c r="BK99" s="183">
        <f>ROUND(I99*H99,2)</f>
        <v>10</v>
      </c>
      <c r="BL99" s="22" t="s">
        <v>130</v>
      </c>
      <c r="BM99" s="22" t="s">
        <v>159</v>
      </c>
    </row>
    <row r="100" spans="2:65" s="1" customFormat="1">
      <c r="B100" s="39"/>
      <c r="D100" s="184" t="s">
        <v>132</v>
      </c>
      <c r="F100" s="185" t="s">
        <v>160</v>
      </c>
      <c r="I100" s="186"/>
      <c r="L100" s="39"/>
      <c r="M100" s="187"/>
      <c r="N100" s="40"/>
      <c r="O100" s="40"/>
      <c r="P100" s="40"/>
      <c r="Q100" s="40"/>
      <c r="R100" s="40"/>
      <c r="S100" s="40"/>
      <c r="T100" s="68"/>
      <c r="AT100" s="22" t="s">
        <v>132</v>
      </c>
      <c r="AU100" s="22" t="s">
        <v>84</v>
      </c>
    </row>
    <row r="101" spans="2:65" s="1" customFormat="1" ht="16.5" customHeight="1">
      <c r="B101" s="171"/>
      <c r="C101" s="172" t="s">
        <v>161</v>
      </c>
      <c r="D101" s="172" t="s">
        <v>126</v>
      </c>
      <c r="E101" s="173" t="s">
        <v>162</v>
      </c>
      <c r="F101" s="174" t="s">
        <v>163</v>
      </c>
      <c r="G101" s="175" t="s">
        <v>164</v>
      </c>
      <c r="H101" s="176">
        <v>4</v>
      </c>
      <c r="I101" s="177">
        <v>10</v>
      </c>
      <c r="J101" s="178">
        <f>ROUND(I101*H101,2)</f>
        <v>40</v>
      </c>
      <c r="K101" s="174"/>
      <c r="L101" s="39"/>
      <c r="M101" s="179" t="s">
        <v>5</v>
      </c>
      <c r="N101" s="180" t="s">
        <v>46</v>
      </c>
      <c r="O101" s="40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AR101" s="22" t="s">
        <v>130</v>
      </c>
      <c r="AT101" s="22" t="s">
        <v>126</v>
      </c>
      <c r="AU101" s="22" t="s">
        <v>84</v>
      </c>
      <c r="AY101" s="22" t="s">
        <v>123</v>
      </c>
      <c r="BE101" s="183">
        <f>IF(N101="základní",J101,0)</f>
        <v>40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22" t="s">
        <v>24</v>
      </c>
      <c r="BK101" s="183">
        <f>ROUND(I101*H101,2)</f>
        <v>40</v>
      </c>
      <c r="BL101" s="22" t="s">
        <v>130</v>
      </c>
      <c r="BM101" s="22" t="s">
        <v>165</v>
      </c>
    </row>
    <row r="102" spans="2:65" s="1" customFormat="1">
      <c r="B102" s="39"/>
      <c r="D102" s="184" t="s">
        <v>132</v>
      </c>
      <c r="F102" s="185" t="s">
        <v>163</v>
      </c>
      <c r="I102" s="186"/>
      <c r="L102" s="39"/>
      <c r="M102" s="187"/>
      <c r="N102" s="40"/>
      <c r="O102" s="40"/>
      <c r="P102" s="40"/>
      <c r="Q102" s="40"/>
      <c r="R102" s="40"/>
      <c r="S102" s="40"/>
      <c r="T102" s="68"/>
      <c r="AT102" s="22" t="s">
        <v>132</v>
      </c>
      <c r="AU102" s="22" t="s">
        <v>84</v>
      </c>
    </row>
    <row r="103" spans="2:65" s="1" customFormat="1" ht="16.5" customHeight="1">
      <c r="B103" s="171"/>
      <c r="C103" s="172" t="s">
        <v>166</v>
      </c>
      <c r="D103" s="172" t="s">
        <v>126</v>
      </c>
      <c r="E103" s="173" t="s">
        <v>167</v>
      </c>
      <c r="F103" s="174" t="s">
        <v>168</v>
      </c>
      <c r="G103" s="175" t="s">
        <v>129</v>
      </c>
      <c r="H103" s="176">
        <v>1</v>
      </c>
      <c r="I103" s="177">
        <v>10</v>
      </c>
      <c r="J103" s="178">
        <f>ROUND(I103*H103,2)</f>
        <v>10</v>
      </c>
      <c r="K103" s="174"/>
      <c r="L103" s="39"/>
      <c r="M103" s="179" t="s">
        <v>5</v>
      </c>
      <c r="N103" s="180" t="s">
        <v>46</v>
      </c>
      <c r="O103" s="40"/>
      <c r="P103" s="181">
        <f>O103*H103</f>
        <v>0</v>
      </c>
      <c r="Q103" s="181">
        <v>0</v>
      </c>
      <c r="R103" s="181">
        <f>Q103*H103</f>
        <v>0</v>
      </c>
      <c r="S103" s="181">
        <v>0</v>
      </c>
      <c r="T103" s="182">
        <f>S103*H103</f>
        <v>0</v>
      </c>
      <c r="AR103" s="22" t="s">
        <v>130</v>
      </c>
      <c r="AT103" s="22" t="s">
        <v>126</v>
      </c>
      <c r="AU103" s="22" t="s">
        <v>84</v>
      </c>
      <c r="AY103" s="22" t="s">
        <v>123</v>
      </c>
      <c r="BE103" s="183">
        <f>IF(N103="základní",J103,0)</f>
        <v>10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22" t="s">
        <v>24</v>
      </c>
      <c r="BK103" s="183">
        <f>ROUND(I103*H103,2)</f>
        <v>10</v>
      </c>
      <c r="BL103" s="22" t="s">
        <v>130</v>
      </c>
      <c r="BM103" s="22" t="s">
        <v>169</v>
      </c>
    </row>
    <row r="104" spans="2:65" s="1" customFormat="1">
      <c r="B104" s="39"/>
      <c r="D104" s="184" t="s">
        <v>132</v>
      </c>
      <c r="F104" s="185" t="s">
        <v>168</v>
      </c>
      <c r="I104" s="186"/>
      <c r="L104" s="39"/>
      <c r="M104" s="187"/>
      <c r="N104" s="40"/>
      <c r="O104" s="40"/>
      <c r="P104" s="40"/>
      <c r="Q104" s="40"/>
      <c r="R104" s="40"/>
      <c r="S104" s="40"/>
      <c r="T104" s="68"/>
      <c r="AT104" s="22" t="s">
        <v>132</v>
      </c>
      <c r="AU104" s="22" t="s">
        <v>84</v>
      </c>
    </row>
    <row r="105" spans="2:65" s="10" customFormat="1" ht="29.85" customHeight="1">
      <c r="B105" s="158"/>
      <c r="D105" s="159" t="s">
        <v>74</v>
      </c>
      <c r="E105" s="169" t="s">
        <v>170</v>
      </c>
      <c r="F105" s="169" t="s">
        <v>171</v>
      </c>
      <c r="I105" s="161"/>
      <c r="J105" s="170">
        <f>BK105</f>
        <v>20</v>
      </c>
      <c r="L105" s="158"/>
      <c r="M105" s="163"/>
      <c r="N105" s="164"/>
      <c r="O105" s="164"/>
      <c r="P105" s="165">
        <f>SUM(P106:P108)</f>
        <v>0</v>
      </c>
      <c r="Q105" s="164"/>
      <c r="R105" s="165">
        <f>SUM(R106:R108)</f>
        <v>0</v>
      </c>
      <c r="S105" s="164"/>
      <c r="T105" s="166">
        <f>SUM(T106:T108)</f>
        <v>0</v>
      </c>
      <c r="AR105" s="159" t="s">
        <v>122</v>
      </c>
      <c r="AT105" s="167" t="s">
        <v>74</v>
      </c>
      <c r="AU105" s="167" t="s">
        <v>24</v>
      </c>
      <c r="AY105" s="159" t="s">
        <v>123</v>
      </c>
      <c r="BK105" s="168">
        <f>SUM(BK106:BK108)</f>
        <v>20</v>
      </c>
    </row>
    <row r="106" spans="2:65" s="1" customFormat="1" ht="16.5" customHeight="1">
      <c r="B106" s="171"/>
      <c r="C106" s="172" t="s">
        <v>172</v>
      </c>
      <c r="D106" s="172" t="s">
        <v>126</v>
      </c>
      <c r="E106" s="173" t="s">
        <v>173</v>
      </c>
      <c r="F106" s="174" t="s">
        <v>174</v>
      </c>
      <c r="G106" s="175" t="s">
        <v>129</v>
      </c>
      <c r="H106" s="176">
        <v>1</v>
      </c>
      <c r="I106" s="177">
        <v>20</v>
      </c>
      <c r="J106" s="178">
        <f>ROUND(I106*H106,2)</f>
        <v>20</v>
      </c>
      <c r="K106" s="174"/>
      <c r="L106" s="39"/>
      <c r="M106" s="179" t="s">
        <v>5</v>
      </c>
      <c r="N106" s="180" t="s">
        <v>46</v>
      </c>
      <c r="O106" s="40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AR106" s="22" t="s">
        <v>130</v>
      </c>
      <c r="AT106" s="22" t="s">
        <v>126</v>
      </c>
      <c r="AU106" s="22" t="s">
        <v>84</v>
      </c>
      <c r="AY106" s="22" t="s">
        <v>123</v>
      </c>
      <c r="BE106" s="183">
        <f>IF(N106="základní",J106,0)</f>
        <v>20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22" t="s">
        <v>24</v>
      </c>
      <c r="BK106" s="183">
        <f>ROUND(I106*H106,2)</f>
        <v>20</v>
      </c>
      <c r="BL106" s="22" t="s">
        <v>130</v>
      </c>
      <c r="BM106" s="22" t="s">
        <v>175</v>
      </c>
    </row>
    <row r="107" spans="2:65" s="1" customFormat="1">
      <c r="B107" s="39"/>
      <c r="D107" s="184" t="s">
        <v>132</v>
      </c>
      <c r="F107" s="185" t="s">
        <v>176</v>
      </c>
      <c r="I107" s="186"/>
      <c r="L107" s="39"/>
      <c r="M107" s="187"/>
      <c r="N107" s="40"/>
      <c r="O107" s="40"/>
      <c r="P107" s="40"/>
      <c r="Q107" s="40"/>
      <c r="R107" s="40"/>
      <c r="S107" s="40"/>
      <c r="T107" s="68"/>
      <c r="AT107" s="22" t="s">
        <v>132</v>
      </c>
      <c r="AU107" s="22" t="s">
        <v>84</v>
      </c>
    </row>
    <row r="108" spans="2:65" s="1" customFormat="1" ht="24">
      <c r="B108" s="39"/>
      <c r="D108" s="184" t="s">
        <v>133</v>
      </c>
      <c r="F108" s="188" t="s">
        <v>177</v>
      </c>
      <c r="I108" s="186"/>
      <c r="L108" s="39"/>
      <c r="M108" s="189"/>
      <c r="N108" s="190"/>
      <c r="O108" s="190"/>
      <c r="P108" s="190"/>
      <c r="Q108" s="190"/>
      <c r="R108" s="190"/>
      <c r="S108" s="190"/>
      <c r="T108" s="191"/>
      <c r="AT108" s="22" t="s">
        <v>133</v>
      </c>
      <c r="AU108" s="22" t="s">
        <v>84</v>
      </c>
    </row>
    <row r="109" spans="2:65" s="1" customFormat="1" ht="6.9" customHeight="1">
      <c r="B109" s="54"/>
      <c r="C109" s="55"/>
      <c r="D109" s="55"/>
      <c r="E109" s="55"/>
      <c r="F109" s="55"/>
      <c r="G109" s="55"/>
      <c r="H109" s="55"/>
      <c r="I109" s="125"/>
      <c r="J109" s="55"/>
      <c r="K109" s="55"/>
      <c r="L109" s="39"/>
    </row>
  </sheetData>
  <autoFilter ref="C80:K108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63"/>
  <sheetViews>
    <sheetView showGridLines="0" workbookViewId="0">
      <pane ySplit="1" topLeftCell="A27" activePane="bottomLeft" state="frozen"/>
      <selection pane="bottomLeft" activeCell="I360" sqref="I89:I360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7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19"/>
      <c r="B1" s="98"/>
      <c r="C1" s="98"/>
      <c r="D1" s="99" t="s">
        <v>1</v>
      </c>
      <c r="E1" s="98"/>
      <c r="F1" s="100" t="s">
        <v>88</v>
      </c>
      <c r="G1" s="267" t="s">
        <v>89</v>
      </c>
      <c r="H1" s="267"/>
      <c r="I1" s="101"/>
      <c r="J1" s="100" t="s">
        <v>90</v>
      </c>
      <c r="K1" s="99" t="s">
        <v>91</v>
      </c>
      <c r="L1" s="100" t="s">
        <v>92</v>
      </c>
      <c r="M1" s="100"/>
      <c r="N1" s="100"/>
      <c r="O1" s="100"/>
      <c r="P1" s="100"/>
      <c r="Q1" s="100"/>
      <c r="R1" s="100"/>
      <c r="S1" s="100"/>
      <c r="T1" s="100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" customHeight="1">
      <c r="L2" s="228" t="s">
        <v>8</v>
      </c>
      <c r="M2" s="229"/>
      <c r="N2" s="229"/>
      <c r="O2" s="229"/>
      <c r="P2" s="229"/>
      <c r="Q2" s="229"/>
      <c r="R2" s="229"/>
      <c r="S2" s="229"/>
      <c r="T2" s="229"/>
      <c r="U2" s="229"/>
      <c r="V2" s="229"/>
      <c r="AT2" s="22" t="s">
        <v>87</v>
      </c>
    </row>
    <row r="3" spans="1:70" ht="6.9" customHeight="1">
      <c r="B3" s="23"/>
      <c r="C3" s="24"/>
      <c r="D3" s="24"/>
      <c r="E3" s="24"/>
      <c r="F3" s="24"/>
      <c r="G3" s="24"/>
      <c r="H3" s="24"/>
      <c r="I3" s="102"/>
      <c r="J3" s="24"/>
      <c r="K3" s="25"/>
      <c r="AT3" s="22" t="s">
        <v>84</v>
      </c>
    </row>
    <row r="4" spans="1:70" ht="36.9" customHeight="1">
      <c r="B4" s="26"/>
      <c r="C4" s="27"/>
      <c r="D4" s="28" t="s">
        <v>93</v>
      </c>
      <c r="E4" s="27"/>
      <c r="F4" s="27"/>
      <c r="G4" s="27"/>
      <c r="H4" s="27"/>
      <c r="I4" s="103"/>
      <c r="J4" s="27"/>
      <c r="K4" s="29"/>
      <c r="M4" s="30" t="s">
        <v>13</v>
      </c>
      <c r="AT4" s="22" t="s">
        <v>6</v>
      </c>
    </row>
    <row r="5" spans="1:70" ht="6.9" customHeight="1">
      <c r="B5" s="26"/>
      <c r="C5" s="27"/>
      <c r="D5" s="27"/>
      <c r="E5" s="27"/>
      <c r="F5" s="27"/>
      <c r="G5" s="27"/>
      <c r="H5" s="27"/>
      <c r="I5" s="103"/>
      <c r="J5" s="27"/>
      <c r="K5" s="29"/>
    </row>
    <row r="6" spans="1:70" ht="13.2">
      <c r="B6" s="26"/>
      <c r="C6" s="27"/>
      <c r="D6" s="35" t="s">
        <v>19</v>
      </c>
      <c r="E6" s="27"/>
      <c r="F6" s="27"/>
      <c r="G6" s="27"/>
      <c r="H6" s="27"/>
      <c r="I6" s="103"/>
      <c r="J6" s="27"/>
      <c r="K6" s="29"/>
    </row>
    <row r="7" spans="1:70" ht="16.5" customHeight="1">
      <c r="B7" s="26"/>
      <c r="C7" s="27"/>
      <c r="D7" s="27"/>
      <c r="E7" s="268" t="str">
        <f>'Rekapitulace stavby'!K6</f>
        <v>Polní cesta VPC1 Senec</v>
      </c>
      <c r="F7" s="269"/>
      <c r="G7" s="269"/>
      <c r="H7" s="269"/>
      <c r="I7" s="103"/>
      <c r="J7" s="27"/>
      <c r="K7" s="29"/>
    </row>
    <row r="8" spans="1:70" s="1" customFormat="1" ht="13.2">
      <c r="B8" s="39"/>
      <c r="C8" s="40"/>
      <c r="D8" s="35" t="s">
        <v>94</v>
      </c>
      <c r="E8" s="40"/>
      <c r="F8" s="40"/>
      <c r="G8" s="40"/>
      <c r="H8" s="40"/>
      <c r="I8" s="104"/>
      <c r="J8" s="40"/>
      <c r="K8" s="43"/>
    </row>
    <row r="9" spans="1:70" s="1" customFormat="1" ht="36.9" customHeight="1">
      <c r="B9" s="39"/>
      <c r="C9" s="40"/>
      <c r="D9" s="40"/>
      <c r="E9" s="270" t="s">
        <v>178</v>
      </c>
      <c r="F9" s="271"/>
      <c r="G9" s="271"/>
      <c r="H9" s="271"/>
      <c r="I9" s="104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" customHeight="1">
      <c r="B11" s="39"/>
      <c r="C11" s="40"/>
      <c r="D11" s="35" t="s">
        <v>22</v>
      </c>
      <c r="E11" s="40"/>
      <c r="F11" s="33" t="s">
        <v>5</v>
      </c>
      <c r="G11" s="40"/>
      <c r="H11" s="40"/>
      <c r="I11" s="105" t="s">
        <v>23</v>
      </c>
      <c r="J11" s="33" t="s">
        <v>5</v>
      </c>
      <c r="K11" s="43"/>
    </row>
    <row r="12" spans="1:70" s="1" customFormat="1" ht="14.4" customHeight="1">
      <c r="B12" s="39"/>
      <c r="C12" s="40"/>
      <c r="D12" s="35" t="s">
        <v>25</v>
      </c>
      <c r="E12" s="40"/>
      <c r="F12" s="33" t="s">
        <v>26</v>
      </c>
      <c r="G12" s="40"/>
      <c r="H12" s="40"/>
      <c r="I12" s="105" t="s">
        <v>27</v>
      </c>
      <c r="J12" s="106" t="str">
        <f>'Rekapitulace stavby'!AN8</f>
        <v>10. 11. 2017</v>
      </c>
      <c r="K12" s="43"/>
    </row>
    <row r="13" spans="1:70" s="1" customFormat="1" ht="10.95" customHeight="1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" customHeight="1">
      <c r="B14" s="39"/>
      <c r="C14" s="40"/>
      <c r="D14" s="35" t="s">
        <v>31</v>
      </c>
      <c r="E14" s="40"/>
      <c r="F14" s="40"/>
      <c r="G14" s="40"/>
      <c r="H14" s="40"/>
      <c r="I14" s="105" t="s">
        <v>32</v>
      </c>
      <c r="J14" s="33" t="s">
        <v>5</v>
      </c>
      <c r="K14" s="43"/>
    </row>
    <row r="15" spans="1:70" s="1" customFormat="1" ht="18" customHeight="1">
      <c r="B15" s="39"/>
      <c r="C15" s="40"/>
      <c r="D15" s="40"/>
      <c r="E15" s="33" t="s">
        <v>33</v>
      </c>
      <c r="F15" s="40"/>
      <c r="G15" s="40"/>
      <c r="H15" s="40"/>
      <c r="I15" s="105" t="s">
        <v>34</v>
      </c>
      <c r="J15" s="33" t="s">
        <v>5</v>
      </c>
      <c r="K15" s="43"/>
    </row>
    <row r="16" spans="1:70" s="1" customFormat="1" ht="6.9" customHeight="1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" customHeight="1">
      <c r="B17" s="39"/>
      <c r="C17" s="40"/>
      <c r="D17" s="35" t="s">
        <v>35</v>
      </c>
      <c r="E17" s="40"/>
      <c r="F17" s="40"/>
      <c r="G17" s="40"/>
      <c r="H17" s="40"/>
      <c r="I17" s="105" t="s">
        <v>32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34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" customHeight="1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" customHeight="1">
      <c r="B20" s="39"/>
      <c r="C20" s="40"/>
      <c r="D20" s="35" t="s">
        <v>37</v>
      </c>
      <c r="E20" s="40"/>
      <c r="F20" s="40"/>
      <c r="G20" s="40"/>
      <c r="H20" s="40"/>
      <c r="I20" s="105" t="s">
        <v>32</v>
      </c>
      <c r="J20" s="33" t="s">
        <v>5</v>
      </c>
      <c r="K20" s="43"/>
    </row>
    <row r="21" spans="2:11" s="1" customFormat="1" ht="18" customHeight="1">
      <c r="B21" s="39"/>
      <c r="C21" s="40"/>
      <c r="D21" s="40"/>
      <c r="E21" s="33" t="s">
        <v>38</v>
      </c>
      <c r="F21" s="40"/>
      <c r="G21" s="40"/>
      <c r="H21" s="40"/>
      <c r="I21" s="105" t="s">
        <v>34</v>
      </c>
      <c r="J21" s="33" t="s">
        <v>5</v>
      </c>
      <c r="K21" s="43"/>
    </row>
    <row r="22" spans="2:11" s="1" customFormat="1" ht="6.9" customHeight="1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" customHeight="1">
      <c r="B23" s="39"/>
      <c r="C23" s="40"/>
      <c r="D23" s="35" t="s">
        <v>40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>
      <c r="B24" s="107"/>
      <c r="C24" s="108"/>
      <c r="D24" s="108"/>
      <c r="E24" s="259" t="s">
        <v>5</v>
      </c>
      <c r="F24" s="259"/>
      <c r="G24" s="259"/>
      <c r="H24" s="259"/>
      <c r="I24" s="109"/>
      <c r="J24" s="108"/>
      <c r="K24" s="110"/>
    </row>
    <row r="25" spans="2:11" s="1" customFormat="1" ht="6.9" customHeight="1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" customHeight="1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>
      <c r="B27" s="39"/>
      <c r="C27" s="40"/>
      <c r="D27" s="113" t="s">
        <v>41</v>
      </c>
      <c r="E27" s="40"/>
      <c r="F27" s="40"/>
      <c r="G27" s="40"/>
      <c r="H27" s="40"/>
      <c r="I27" s="104"/>
      <c r="J27" s="114">
        <f>ROUND(J86,2)</f>
        <v>1478875.95</v>
      </c>
      <c r="K27" s="43"/>
    </row>
    <row r="28" spans="2:11" s="1" customFormat="1" ht="6.9" customHeight="1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" customHeight="1">
      <c r="B29" s="39"/>
      <c r="C29" s="40"/>
      <c r="D29" s="40"/>
      <c r="E29" s="40"/>
      <c r="F29" s="44" t="s">
        <v>43</v>
      </c>
      <c r="G29" s="40"/>
      <c r="H29" s="40"/>
      <c r="I29" s="115" t="s">
        <v>42</v>
      </c>
      <c r="J29" s="44" t="s">
        <v>44</v>
      </c>
      <c r="K29" s="43"/>
    </row>
    <row r="30" spans="2:11" s="1" customFormat="1" ht="14.4" customHeight="1">
      <c r="B30" s="39"/>
      <c r="C30" s="40"/>
      <c r="D30" s="47" t="s">
        <v>45</v>
      </c>
      <c r="E30" s="47" t="s">
        <v>46</v>
      </c>
      <c r="F30" s="116">
        <f>ROUND(SUM(BE86:BE362), 2)</f>
        <v>1478875.95</v>
      </c>
      <c r="G30" s="40"/>
      <c r="H30" s="40"/>
      <c r="I30" s="117">
        <v>0.21</v>
      </c>
      <c r="J30" s="116">
        <f>ROUND(ROUND((SUM(BE86:BE362)), 2)*I30, 2)</f>
        <v>310563.95</v>
      </c>
      <c r="K30" s="43"/>
    </row>
    <row r="31" spans="2:11" s="1" customFormat="1" ht="14.4" customHeight="1">
      <c r="B31" s="39"/>
      <c r="C31" s="40"/>
      <c r="D31" s="40"/>
      <c r="E31" s="47" t="s">
        <v>47</v>
      </c>
      <c r="F31" s="116">
        <f>ROUND(SUM(BF86:BF362), 2)</f>
        <v>0</v>
      </c>
      <c r="G31" s="40"/>
      <c r="H31" s="40"/>
      <c r="I31" s="117">
        <v>0.15</v>
      </c>
      <c r="J31" s="116">
        <f>ROUND(ROUND((SUM(BF86:BF362)), 2)*I31, 2)</f>
        <v>0</v>
      </c>
      <c r="K31" s="43"/>
    </row>
    <row r="32" spans="2:11" s="1" customFormat="1" ht="14.4" hidden="1" customHeight="1">
      <c r="B32" s="39"/>
      <c r="C32" s="40"/>
      <c r="D32" s="40"/>
      <c r="E32" s="47" t="s">
        <v>48</v>
      </c>
      <c r="F32" s="116">
        <f>ROUND(SUM(BG86:BG362),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" hidden="1" customHeight="1">
      <c r="B33" s="39"/>
      <c r="C33" s="40"/>
      <c r="D33" s="40"/>
      <c r="E33" s="47" t="s">
        <v>49</v>
      </c>
      <c r="F33" s="116">
        <f>ROUND(SUM(BH86:BH362),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" hidden="1" customHeight="1">
      <c r="B34" s="39"/>
      <c r="C34" s="40"/>
      <c r="D34" s="40"/>
      <c r="E34" s="47" t="s">
        <v>50</v>
      </c>
      <c r="F34" s="116">
        <f>ROUND(SUM(BI86:BI362),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" customHeight="1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>
      <c r="B36" s="39"/>
      <c r="C36" s="118"/>
      <c r="D36" s="119" t="s">
        <v>51</v>
      </c>
      <c r="E36" s="69"/>
      <c r="F36" s="69"/>
      <c r="G36" s="120" t="s">
        <v>52</v>
      </c>
      <c r="H36" s="121" t="s">
        <v>53</v>
      </c>
      <c r="I36" s="122"/>
      <c r="J36" s="123">
        <f>SUM(J27:J34)</f>
        <v>1789439.9</v>
      </c>
      <c r="K36" s="124"/>
    </row>
    <row r="37" spans="2:11" s="1" customFormat="1" ht="14.4" customHeight="1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" customHeight="1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" customHeight="1">
      <c r="B42" s="39"/>
      <c r="C42" s="28" t="s">
        <v>96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" customHeight="1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" customHeight="1">
      <c r="B44" s="39"/>
      <c r="C44" s="35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>
      <c r="B45" s="39"/>
      <c r="C45" s="40"/>
      <c r="D45" s="40"/>
      <c r="E45" s="268" t="str">
        <f>E7</f>
        <v>Polní cesta VPC1 Senec</v>
      </c>
      <c r="F45" s="269"/>
      <c r="G45" s="269"/>
      <c r="H45" s="269"/>
      <c r="I45" s="104"/>
      <c r="J45" s="40"/>
      <c r="K45" s="43"/>
    </row>
    <row r="46" spans="2:11" s="1" customFormat="1" ht="14.4" customHeight="1">
      <c r="B46" s="39"/>
      <c r="C46" s="35" t="s">
        <v>94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>
      <c r="B47" s="39"/>
      <c r="C47" s="40"/>
      <c r="D47" s="40"/>
      <c r="E47" s="270" t="str">
        <f>E9</f>
        <v xml:space="preserve">612/17-1 - SO 101 Polní cesta VPC1 </v>
      </c>
      <c r="F47" s="271"/>
      <c r="G47" s="271"/>
      <c r="H47" s="271"/>
      <c r="I47" s="104"/>
      <c r="J47" s="40"/>
      <c r="K47" s="43"/>
    </row>
    <row r="48" spans="2:11" s="1" customFormat="1" ht="6.9" customHeight="1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>
      <c r="B49" s="39"/>
      <c r="C49" s="35" t="s">
        <v>25</v>
      </c>
      <c r="D49" s="40"/>
      <c r="E49" s="40"/>
      <c r="F49" s="33" t="str">
        <f>F12</f>
        <v xml:space="preserve"> </v>
      </c>
      <c r="G49" s="40"/>
      <c r="H49" s="40"/>
      <c r="I49" s="105" t="s">
        <v>27</v>
      </c>
      <c r="J49" s="106" t="str">
        <f>IF(J12="","",J12)</f>
        <v>10. 11. 2017</v>
      </c>
      <c r="K49" s="43"/>
    </row>
    <row r="50" spans="2:47" s="1" customFormat="1" ht="6.9" customHeight="1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3.2">
      <c r="B51" s="39"/>
      <c r="C51" s="35" t="s">
        <v>31</v>
      </c>
      <c r="D51" s="40"/>
      <c r="E51" s="40"/>
      <c r="F51" s="33" t="str">
        <f>E15</f>
        <v>SPÚ ČR Pobočka Rakovník</v>
      </c>
      <c r="G51" s="40"/>
      <c r="H51" s="40"/>
      <c r="I51" s="105" t="s">
        <v>37</v>
      </c>
      <c r="J51" s="259" t="str">
        <f>E21</f>
        <v>NDCon s.r.o.</v>
      </c>
      <c r="K51" s="43"/>
    </row>
    <row r="52" spans="2:47" s="1" customFormat="1" ht="14.4" customHeight="1">
      <c r="B52" s="39"/>
      <c r="C52" s="35" t="s">
        <v>35</v>
      </c>
      <c r="D52" s="40"/>
      <c r="E52" s="40"/>
      <c r="F52" s="33" t="str">
        <f>IF(E18="","",E18)</f>
        <v/>
      </c>
      <c r="G52" s="40"/>
      <c r="H52" s="40"/>
      <c r="I52" s="104"/>
      <c r="J52" s="263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>
      <c r="B54" s="39"/>
      <c r="C54" s="128" t="s">
        <v>97</v>
      </c>
      <c r="D54" s="118"/>
      <c r="E54" s="118"/>
      <c r="F54" s="118"/>
      <c r="G54" s="118"/>
      <c r="H54" s="118"/>
      <c r="I54" s="129"/>
      <c r="J54" s="130" t="s">
        <v>98</v>
      </c>
      <c r="K54" s="13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>
      <c r="B56" s="39"/>
      <c r="C56" s="132" t="s">
        <v>99</v>
      </c>
      <c r="D56" s="40"/>
      <c r="E56" s="40"/>
      <c r="F56" s="40"/>
      <c r="G56" s="40"/>
      <c r="H56" s="40"/>
      <c r="I56" s="104"/>
      <c r="J56" s="114">
        <f>J86</f>
        <v>1478875.9500000002</v>
      </c>
      <c r="K56" s="43"/>
      <c r="AU56" s="22" t="s">
        <v>100</v>
      </c>
    </row>
    <row r="57" spans="2:47" s="7" customFormat="1" ht="24.9" customHeight="1">
      <c r="B57" s="133"/>
      <c r="C57" s="134"/>
      <c r="D57" s="135" t="s">
        <v>179</v>
      </c>
      <c r="E57" s="136"/>
      <c r="F57" s="136"/>
      <c r="G57" s="136"/>
      <c r="H57" s="136"/>
      <c r="I57" s="137"/>
      <c r="J57" s="138">
        <f>J87</f>
        <v>1478875.9500000002</v>
      </c>
      <c r="K57" s="139"/>
    </row>
    <row r="58" spans="2:47" s="8" customFormat="1" ht="19.95" customHeight="1">
      <c r="B58" s="140"/>
      <c r="C58" s="141"/>
      <c r="D58" s="142" t="s">
        <v>180</v>
      </c>
      <c r="E58" s="143"/>
      <c r="F58" s="143"/>
      <c r="G58" s="143"/>
      <c r="H58" s="143"/>
      <c r="I58" s="144"/>
      <c r="J58" s="145">
        <f>J88</f>
        <v>542483.63</v>
      </c>
      <c r="K58" s="146"/>
    </row>
    <row r="59" spans="2:47" s="8" customFormat="1" ht="19.95" customHeight="1">
      <c r="B59" s="140"/>
      <c r="C59" s="141"/>
      <c r="D59" s="142" t="s">
        <v>181</v>
      </c>
      <c r="E59" s="143"/>
      <c r="F59" s="143"/>
      <c r="G59" s="143"/>
      <c r="H59" s="143"/>
      <c r="I59" s="144"/>
      <c r="J59" s="145">
        <f>J203</f>
        <v>9472.2999999999993</v>
      </c>
      <c r="K59" s="146"/>
    </row>
    <row r="60" spans="2:47" s="8" customFormat="1" ht="14.85" customHeight="1">
      <c r="B60" s="140"/>
      <c r="C60" s="141"/>
      <c r="D60" s="142" t="s">
        <v>182</v>
      </c>
      <c r="E60" s="143"/>
      <c r="F60" s="143"/>
      <c r="G60" s="143"/>
      <c r="H60" s="143"/>
      <c r="I60" s="144"/>
      <c r="J60" s="145">
        <f>J229</f>
        <v>44</v>
      </c>
      <c r="K60" s="146"/>
    </row>
    <row r="61" spans="2:47" s="8" customFormat="1" ht="19.95" customHeight="1">
      <c r="B61" s="140"/>
      <c r="C61" s="141"/>
      <c r="D61" s="142" t="s">
        <v>183</v>
      </c>
      <c r="E61" s="143"/>
      <c r="F61" s="143"/>
      <c r="G61" s="143"/>
      <c r="H61" s="143"/>
      <c r="I61" s="144"/>
      <c r="J61" s="145">
        <f>J237</f>
        <v>358875.43</v>
      </c>
      <c r="K61" s="146"/>
    </row>
    <row r="62" spans="2:47" s="8" customFormat="1" ht="19.95" customHeight="1">
      <c r="B62" s="140"/>
      <c r="C62" s="141"/>
      <c r="D62" s="142" t="s">
        <v>184</v>
      </c>
      <c r="E62" s="143"/>
      <c r="F62" s="143"/>
      <c r="G62" s="143"/>
      <c r="H62" s="143"/>
      <c r="I62" s="144"/>
      <c r="J62" s="145">
        <f>J299</f>
        <v>1100</v>
      </c>
      <c r="K62" s="146"/>
    </row>
    <row r="63" spans="2:47" s="8" customFormat="1" ht="19.95" customHeight="1">
      <c r="B63" s="140"/>
      <c r="C63" s="141"/>
      <c r="D63" s="142" t="s">
        <v>185</v>
      </c>
      <c r="E63" s="143"/>
      <c r="F63" s="143"/>
      <c r="G63" s="143"/>
      <c r="H63" s="143"/>
      <c r="I63" s="144"/>
      <c r="J63" s="145">
        <f>J304</f>
        <v>7276.5</v>
      </c>
      <c r="K63" s="146"/>
    </row>
    <row r="64" spans="2:47" s="8" customFormat="1" ht="19.95" customHeight="1">
      <c r="B64" s="140"/>
      <c r="C64" s="141"/>
      <c r="D64" s="142" t="s">
        <v>186</v>
      </c>
      <c r="E64" s="143"/>
      <c r="F64" s="143"/>
      <c r="G64" s="143"/>
      <c r="H64" s="143"/>
      <c r="I64" s="144"/>
      <c r="J64" s="145">
        <f>J344</f>
        <v>500000</v>
      </c>
      <c r="K64" s="146"/>
    </row>
    <row r="65" spans="2:12" s="8" customFormat="1" ht="19.95" customHeight="1">
      <c r="B65" s="140"/>
      <c r="C65" s="141"/>
      <c r="D65" s="142" t="s">
        <v>187</v>
      </c>
      <c r="E65" s="143"/>
      <c r="F65" s="143"/>
      <c r="G65" s="143"/>
      <c r="H65" s="143"/>
      <c r="I65" s="144"/>
      <c r="J65" s="145">
        <f>J348</f>
        <v>47810.09</v>
      </c>
      <c r="K65" s="146"/>
    </row>
    <row r="66" spans="2:12" s="8" customFormat="1" ht="19.95" customHeight="1">
      <c r="B66" s="140"/>
      <c r="C66" s="141"/>
      <c r="D66" s="142" t="s">
        <v>188</v>
      </c>
      <c r="E66" s="143"/>
      <c r="F66" s="143"/>
      <c r="G66" s="143"/>
      <c r="H66" s="143"/>
      <c r="I66" s="144"/>
      <c r="J66" s="145">
        <f>J351</f>
        <v>11858</v>
      </c>
      <c r="K66" s="146"/>
    </row>
    <row r="67" spans="2:12" s="1" customFormat="1" ht="21.75" customHeight="1">
      <c r="B67" s="39"/>
      <c r="C67" s="40"/>
      <c r="D67" s="40"/>
      <c r="E67" s="40"/>
      <c r="F67" s="40"/>
      <c r="G67" s="40"/>
      <c r="H67" s="40"/>
      <c r="I67" s="104"/>
      <c r="J67" s="40"/>
      <c r="K67" s="43"/>
    </row>
    <row r="68" spans="2:12" s="1" customFormat="1" ht="6.9" customHeight="1">
      <c r="B68" s="54"/>
      <c r="C68" s="55"/>
      <c r="D68" s="55"/>
      <c r="E68" s="55"/>
      <c r="F68" s="55"/>
      <c r="G68" s="55"/>
      <c r="H68" s="55"/>
      <c r="I68" s="125"/>
      <c r="J68" s="55"/>
      <c r="K68" s="56"/>
    </row>
    <row r="72" spans="2:12" s="1" customFormat="1" ht="6.9" customHeight="1">
      <c r="B72" s="57"/>
      <c r="C72" s="58"/>
      <c r="D72" s="58"/>
      <c r="E72" s="58"/>
      <c r="F72" s="58"/>
      <c r="G72" s="58"/>
      <c r="H72" s="58"/>
      <c r="I72" s="126"/>
      <c r="J72" s="58"/>
      <c r="K72" s="58"/>
      <c r="L72" s="39"/>
    </row>
    <row r="73" spans="2:12" s="1" customFormat="1" ht="36.9" customHeight="1">
      <c r="B73" s="39"/>
      <c r="C73" s="59" t="s">
        <v>106</v>
      </c>
      <c r="L73" s="39"/>
    </row>
    <row r="74" spans="2:12" s="1" customFormat="1" ht="6.9" customHeight="1">
      <c r="B74" s="39"/>
      <c r="L74" s="39"/>
    </row>
    <row r="75" spans="2:12" s="1" customFormat="1" ht="14.4" customHeight="1">
      <c r="B75" s="39"/>
      <c r="C75" s="61" t="s">
        <v>19</v>
      </c>
      <c r="L75" s="39"/>
    </row>
    <row r="76" spans="2:12" s="1" customFormat="1" ht="16.5" customHeight="1">
      <c r="B76" s="39"/>
      <c r="E76" s="264" t="str">
        <f>E7</f>
        <v>Polní cesta VPC1 Senec</v>
      </c>
      <c r="F76" s="265"/>
      <c r="G76" s="265"/>
      <c r="H76" s="265"/>
      <c r="L76" s="39"/>
    </row>
    <row r="77" spans="2:12" s="1" customFormat="1" ht="14.4" customHeight="1">
      <c r="B77" s="39"/>
      <c r="C77" s="61" t="s">
        <v>94</v>
      </c>
      <c r="L77" s="39"/>
    </row>
    <row r="78" spans="2:12" s="1" customFormat="1" ht="17.25" customHeight="1">
      <c r="B78" s="39"/>
      <c r="E78" s="233" t="str">
        <f>E9</f>
        <v xml:space="preserve">612/17-1 - SO 101 Polní cesta VPC1 </v>
      </c>
      <c r="F78" s="266"/>
      <c r="G78" s="266"/>
      <c r="H78" s="266"/>
      <c r="L78" s="39"/>
    </row>
    <row r="79" spans="2:12" s="1" customFormat="1" ht="6.9" customHeight="1">
      <c r="B79" s="39"/>
      <c r="L79" s="39"/>
    </row>
    <row r="80" spans="2:12" s="1" customFormat="1" ht="18" customHeight="1">
      <c r="B80" s="39"/>
      <c r="C80" s="61" t="s">
        <v>25</v>
      </c>
      <c r="F80" s="147" t="str">
        <f>F12</f>
        <v xml:space="preserve"> </v>
      </c>
      <c r="I80" s="148" t="s">
        <v>27</v>
      </c>
      <c r="J80" s="65" t="str">
        <f>IF(J12="","",J12)</f>
        <v>10. 11. 2017</v>
      </c>
      <c r="L80" s="39"/>
    </row>
    <row r="81" spans="2:65" s="1" customFormat="1" ht="6.9" customHeight="1">
      <c r="B81" s="39"/>
      <c r="L81" s="39"/>
    </row>
    <row r="82" spans="2:65" s="1" customFormat="1" ht="13.2">
      <c r="B82" s="39"/>
      <c r="C82" s="61" t="s">
        <v>31</v>
      </c>
      <c r="F82" s="147" t="str">
        <f>E15</f>
        <v>SPÚ ČR Pobočka Rakovník</v>
      </c>
      <c r="I82" s="148" t="s">
        <v>37</v>
      </c>
      <c r="J82" s="147" t="str">
        <f>E21</f>
        <v>NDCon s.r.o.</v>
      </c>
      <c r="L82" s="39"/>
    </row>
    <row r="83" spans="2:65" s="1" customFormat="1" ht="14.4" customHeight="1">
      <c r="B83" s="39"/>
      <c r="C83" s="61" t="s">
        <v>35</v>
      </c>
      <c r="F83" s="147" t="str">
        <f>IF(E18="","",E18)</f>
        <v/>
      </c>
      <c r="L83" s="39"/>
    </row>
    <row r="84" spans="2:65" s="1" customFormat="1" ht="10.35" customHeight="1">
      <c r="B84" s="39"/>
      <c r="L84" s="39"/>
    </row>
    <row r="85" spans="2:65" s="9" customFormat="1" ht="29.25" customHeight="1">
      <c r="B85" s="149"/>
      <c r="C85" s="150" t="s">
        <v>107</v>
      </c>
      <c r="D85" s="151" t="s">
        <v>60</v>
      </c>
      <c r="E85" s="151" t="s">
        <v>56</v>
      </c>
      <c r="F85" s="151" t="s">
        <v>108</v>
      </c>
      <c r="G85" s="151" t="s">
        <v>109</v>
      </c>
      <c r="H85" s="151" t="s">
        <v>110</v>
      </c>
      <c r="I85" s="152" t="s">
        <v>111</v>
      </c>
      <c r="J85" s="151" t="s">
        <v>98</v>
      </c>
      <c r="K85" s="153" t="s">
        <v>112</v>
      </c>
      <c r="L85" s="149"/>
      <c r="M85" s="71" t="s">
        <v>113</v>
      </c>
      <c r="N85" s="72" t="s">
        <v>45</v>
      </c>
      <c r="O85" s="72" t="s">
        <v>114</v>
      </c>
      <c r="P85" s="72" t="s">
        <v>115</v>
      </c>
      <c r="Q85" s="72" t="s">
        <v>116</v>
      </c>
      <c r="R85" s="72" t="s">
        <v>117</v>
      </c>
      <c r="S85" s="72" t="s">
        <v>118</v>
      </c>
      <c r="T85" s="73" t="s">
        <v>119</v>
      </c>
    </row>
    <row r="86" spans="2:65" s="1" customFormat="1" ht="29.25" customHeight="1">
      <c r="B86" s="39"/>
      <c r="C86" s="75" t="s">
        <v>99</v>
      </c>
      <c r="J86" s="154">
        <f>BK86</f>
        <v>1478875.9500000002</v>
      </c>
      <c r="L86" s="39"/>
      <c r="M86" s="74"/>
      <c r="N86" s="66"/>
      <c r="O86" s="66"/>
      <c r="P86" s="155">
        <f>P87</f>
        <v>0</v>
      </c>
      <c r="Q86" s="66"/>
      <c r="R86" s="155">
        <f>R87</f>
        <v>4781.0086566999998</v>
      </c>
      <c r="S86" s="66"/>
      <c r="T86" s="156">
        <f>T87</f>
        <v>1103.48</v>
      </c>
      <c r="AT86" s="22" t="s">
        <v>74</v>
      </c>
      <c r="AU86" s="22" t="s">
        <v>100</v>
      </c>
      <c r="BK86" s="157">
        <f>BK87</f>
        <v>1478875.9500000002</v>
      </c>
    </row>
    <row r="87" spans="2:65" s="10" customFormat="1" ht="37.35" customHeight="1">
      <c r="B87" s="158"/>
      <c r="D87" s="159" t="s">
        <v>74</v>
      </c>
      <c r="E87" s="160" t="s">
        <v>189</v>
      </c>
      <c r="F87" s="160" t="s">
        <v>190</v>
      </c>
      <c r="I87" s="161"/>
      <c r="J87" s="162">
        <f>BK87</f>
        <v>1478875.9500000002</v>
      </c>
      <c r="L87" s="158"/>
      <c r="M87" s="163"/>
      <c r="N87" s="164"/>
      <c r="O87" s="164"/>
      <c r="P87" s="165">
        <f>P88+P203+P237+P299+P304+P344+P348+P351</f>
        <v>0</v>
      </c>
      <c r="Q87" s="164"/>
      <c r="R87" s="165">
        <f>R88+R203+R237+R299+R304+R344+R348+R351</f>
        <v>4781.0086566999998</v>
      </c>
      <c r="S87" s="164"/>
      <c r="T87" s="166">
        <f>T88+T203+T237+T299+T304+T344+T348+T351</f>
        <v>1103.48</v>
      </c>
      <c r="AR87" s="159" t="s">
        <v>24</v>
      </c>
      <c r="AT87" s="167" t="s">
        <v>74</v>
      </c>
      <c r="AU87" s="167" t="s">
        <v>75</v>
      </c>
      <c r="AY87" s="159" t="s">
        <v>123</v>
      </c>
      <c r="BK87" s="168">
        <f>BK88+BK203+BK237+BK299+BK304+BK344+BK348+BK351</f>
        <v>1478875.9500000002</v>
      </c>
    </row>
    <row r="88" spans="2:65" s="10" customFormat="1" ht="19.95" customHeight="1">
      <c r="B88" s="158"/>
      <c r="D88" s="159" t="s">
        <v>74</v>
      </c>
      <c r="E88" s="169" t="s">
        <v>24</v>
      </c>
      <c r="F88" s="169" t="s">
        <v>191</v>
      </c>
      <c r="I88" s="161"/>
      <c r="J88" s="170">
        <f>BK88</f>
        <v>542483.63</v>
      </c>
      <c r="L88" s="158"/>
      <c r="M88" s="163"/>
      <c r="N88" s="164"/>
      <c r="O88" s="164"/>
      <c r="P88" s="165">
        <f>SUM(P89:P202)</f>
        <v>0</v>
      </c>
      <c r="Q88" s="164"/>
      <c r="R88" s="165">
        <f>SUM(R89:R202)</f>
        <v>127.78027999999999</v>
      </c>
      <c r="S88" s="164"/>
      <c r="T88" s="166">
        <f>SUM(T89:T202)</f>
        <v>0</v>
      </c>
      <c r="AR88" s="159" t="s">
        <v>24</v>
      </c>
      <c r="AT88" s="167" t="s">
        <v>74</v>
      </c>
      <c r="AU88" s="167" t="s">
        <v>24</v>
      </c>
      <c r="AY88" s="159" t="s">
        <v>123</v>
      </c>
      <c r="BK88" s="168">
        <f>SUM(BK89:BK202)</f>
        <v>542483.63</v>
      </c>
    </row>
    <row r="89" spans="2:65" s="1" customFormat="1" ht="25.5" customHeight="1">
      <c r="B89" s="171"/>
      <c r="C89" s="172" t="s">
        <v>24</v>
      </c>
      <c r="D89" s="172" t="s">
        <v>126</v>
      </c>
      <c r="E89" s="173" t="s">
        <v>192</v>
      </c>
      <c r="F89" s="174" t="s">
        <v>193</v>
      </c>
      <c r="G89" s="175" t="s">
        <v>194</v>
      </c>
      <c r="H89" s="176">
        <v>1000</v>
      </c>
      <c r="I89" s="177">
        <v>10</v>
      </c>
      <c r="J89" s="178">
        <f>ROUND(I89*H89,2)</f>
        <v>10000</v>
      </c>
      <c r="K89" s="174" t="s">
        <v>195</v>
      </c>
      <c r="L89" s="39"/>
      <c r="M89" s="179" t="s">
        <v>5</v>
      </c>
      <c r="N89" s="180" t="s">
        <v>46</v>
      </c>
      <c r="O89" s="40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2" t="s">
        <v>146</v>
      </c>
      <c r="AT89" s="22" t="s">
        <v>126</v>
      </c>
      <c r="AU89" s="22" t="s">
        <v>84</v>
      </c>
      <c r="AY89" s="22" t="s">
        <v>123</v>
      </c>
      <c r="BE89" s="183">
        <f>IF(N89="základní",J89,0)</f>
        <v>10000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2" t="s">
        <v>24</v>
      </c>
      <c r="BK89" s="183">
        <f>ROUND(I89*H89,2)</f>
        <v>10000</v>
      </c>
      <c r="BL89" s="22" t="s">
        <v>146</v>
      </c>
      <c r="BM89" s="22" t="s">
        <v>196</v>
      </c>
    </row>
    <row r="90" spans="2:65" s="1" customFormat="1">
      <c r="B90" s="39"/>
      <c r="D90" s="184" t="s">
        <v>132</v>
      </c>
      <c r="F90" s="185" t="s">
        <v>197</v>
      </c>
      <c r="I90" s="186"/>
      <c r="L90" s="39"/>
      <c r="M90" s="187"/>
      <c r="N90" s="40"/>
      <c r="O90" s="40"/>
      <c r="P90" s="40"/>
      <c r="Q90" s="40"/>
      <c r="R90" s="40"/>
      <c r="S90" s="40"/>
      <c r="T90" s="68"/>
      <c r="AT90" s="22" t="s">
        <v>132</v>
      </c>
      <c r="AU90" s="22" t="s">
        <v>84</v>
      </c>
    </row>
    <row r="91" spans="2:65" s="1" customFormat="1" ht="25.5" customHeight="1">
      <c r="B91" s="171"/>
      <c r="C91" s="172" t="s">
        <v>84</v>
      </c>
      <c r="D91" s="172" t="s">
        <v>126</v>
      </c>
      <c r="E91" s="173" t="s">
        <v>198</v>
      </c>
      <c r="F91" s="174" t="s">
        <v>199</v>
      </c>
      <c r="G91" s="175" t="s">
        <v>194</v>
      </c>
      <c r="H91" s="176">
        <v>840</v>
      </c>
      <c r="I91" s="177">
        <v>10</v>
      </c>
      <c r="J91" s="178">
        <f>ROUND(I91*H91,2)</f>
        <v>8400</v>
      </c>
      <c r="K91" s="174" t="s">
        <v>195</v>
      </c>
      <c r="L91" s="39"/>
      <c r="M91" s="179" t="s">
        <v>5</v>
      </c>
      <c r="N91" s="180" t="s">
        <v>46</v>
      </c>
      <c r="O91" s="40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22" t="s">
        <v>146</v>
      </c>
      <c r="AT91" s="22" t="s">
        <v>126</v>
      </c>
      <c r="AU91" s="22" t="s">
        <v>84</v>
      </c>
      <c r="AY91" s="22" t="s">
        <v>123</v>
      </c>
      <c r="BE91" s="183">
        <f>IF(N91="základní",J91,0)</f>
        <v>8400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2" t="s">
        <v>24</v>
      </c>
      <c r="BK91" s="183">
        <f>ROUND(I91*H91,2)</f>
        <v>8400</v>
      </c>
      <c r="BL91" s="22" t="s">
        <v>146</v>
      </c>
      <c r="BM91" s="22" t="s">
        <v>200</v>
      </c>
    </row>
    <row r="92" spans="2:65" s="1" customFormat="1" ht="24">
      <c r="B92" s="39"/>
      <c r="D92" s="184" t="s">
        <v>132</v>
      </c>
      <c r="F92" s="185" t="s">
        <v>201</v>
      </c>
      <c r="I92" s="186"/>
      <c r="L92" s="39"/>
      <c r="M92" s="187"/>
      <c r="N92" s="40"/>
      <c r="O92" s="40"/>
      <c r="P92" s="40"/>
      <c r="Q92" s="40"/>
      <c r="R92" s="40"/>
      <c r="S92" s="40"/>
      <c r="T92" s="68"/>
      <c r="AT92" s="22" t="s">
        <v>132</v>
      </c>
      <c r="AU92" s="22" t="s">
        <v>84</v>
      </c>
    </row>
    <row r="93" spans="2:65" s="1" customFormat="1" ht="24">
      <c r="B93" s="39"/>
      <c r="D93" s="184" t="s">
        <v>133</v>
      </c>
      <c r="F93" s="188" t="s">
        <v>202</v>
      </c>
      <c r="I93" s="186"/>
      <c r="L93" s="39"/>
      <c r="M93" s="187"/>
      <c r="N93" s="40"/>
      <c r="O93" s="40"/>
      <c r="P93" s="40"/>
      <c r="Q93" s="40"/>
      <c r="R93" s="40"/>
      <c r="S93" s="40"/>
      <c r="T93" s="68"/>
      <c r="AT93" s="22" t="s">
        <v>133</v>
      </c>
      <c r="AU93" s="22" t="s">
        <v>84</v>
      </c>
    </row>
    <row r="94" spans="2:65" s="1" customFormat="1" ht="16.5" customHeight="1">
      <c r="B94" s="171"/>
      <c r="C94" s="172" t="s">
        <v>139</v>
      </c>
      <c r="D94" s="172" t="s">
        <v>126</v>
      </c>
      <c r="E94" s="173" t="s">
        <v>203</v>
      </c>
      <c r="F94" s="174" t="s">
        <v>204</v>
      </c>
      <c r="G94" s="175" t="s">
        <v>194</v>
      </c>
      <c r="H94" s="176">
        <v>840</v>
      </c>
      <c r="I94" s="177">
        <v>10</v>
      </c>
      <c r="J94" s="178">
        <f>ROUND(I94*H94,2)</f>
        <v>8400</v>
      </c>
      <c r="K94" s="174" t="s">
        <v>195</v>
      </c>
      <c r="L94" s="39"/>
      <c r="M94" s="179" t="s">
        <v>5</v>
      </c>
      <c r="N94" s="180" t="s">
        <v>46</v>
      </c>
      <c r="O94" s="40"/>
      <c r="P94" s="181">
        <f>O94*H94</f>
        <v>0</v>
      </c>
      <c r="Q94" s="181">
        <v>1.8000000000000001E-4</v>
      </c>
      <c r="R94" s="181">
        <f>Q94*H94</f>
        <v>0.1512</v>
      </c>
      <c r="S94" s="181">
        <v>0</v>
      </c>
      <c r="T94" s="182">
        <f>S94*H94</f>
        <v>0</v>
      </c>
      <c r="AR94" s="22" t="s">
        <v>146</v>
      </c>
      <c r="AT94" s="22" t="s">
        <v>126</v>
      </c>
      <c r="AU94" s="22" t="s">
        <v>84</v>
      </c>
      <c r="AY94" s="22" t="s">
        <v>123</v>
      </c>
      <c r="BE94" s="183">
        <f>IF(N94="základní",J94,0)</f>
        <v>8400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22" t="s">
        <v>24</v>
      </c>
      <c r="BK94" s="183">
        <f>ROUND(I94*H94,2)</f>
        <v>8400</v>
      </c>
      <c r="BL94" s="22" t="s">
        <v>146</v>
      </c>
      <c r="BM94" s="22" t="s">
        <v>205</v>
      </c>
    </row>
    <row r="95" spans="2:65" s="1" customFormat="1" ht="24">
      <c r="B95" s="39"/>
      <c r="D95" s="184" t="s">
        <v>132</v>
      </c>
      <c r="F95" s="185" t="s">
        <v>206</v>
      </c>
      <c r="I95" s="186"/>
      <c r="L95" s="39"/>
      <c r="M95" s="187"/>
      <c r="N95" s="40"/>
      <c r="O95" s="40"/>
      <c r="P95" s="40"/>
      <c r="Q95" s="40"/>
      <c r="R95" s="40"/>
      <c r="S95" s="40"/>
      <c r="T95" s="68"/>
      <c r="AT95" s="22" t="s">
        <v>132</v>
      </c>
      <c r="AU95" s="22" t="s">
        <v>84</v>
      </c>
    </row>
    <row r="96" spans="2:65" s="1" customFormat="1" ht="16.5" customHeight="1">
      <c r="B96" s="171"/>
      <c r="C96" s="172" t="s">
        <v>146</v>
      </c>
      <c r="D96" s="172" t="s">
        <v>126</v>
      </c>
      <c r="E96" s="173" t="s">
        <v>207</v>
      </c>
      <c r="F96" s="174" t="s">
        <v>208</v>
      </c>
      <c r="G96" s="175" t="s">
        <v>209</v>
      </c>
      <c r="H96" s="176">
        <v>51</v>
      </c>
      <c r="I96" s="177">
        <v>10</v>
      </c>
      <c r="J96" s="178">
        <f>ROUND(I96*H96,2)</f>
        <v>510</v>
      </c>
      <c r="K96" s="174" t="s">
        <v>195</v>
      </c>
      <c r="L96" s="39"/>
      <c r="M96" s="179" t="s">
        <v>5</v>
      </c>
      <c r="N96" s="180" t="s">
        <v>46</v>
      </c>
      <c r="O96" s="40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AR96" s="22" t="s">
        <v>146</v>
      </c>
      <c r="AT96" s="22" t="s">
        <v>126</v>
      </c>
      <c r="AU96" s="22" t="s">
        <v>84</v>
      </c>
      <c r="AY96" s="22" t="s">
        <v>123</v>
      </c>
      <c r="BE96" s="183">
        <f>IF(N96="základní",J96,0)</f>
        <v>510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22" t="s">
        <v>24</v>
      </c>
      <c r="BK96" s="183">
        <f>ROUND(I96*H96,2)</f>
        <v>510</v>
      </c>
      <c r="BL96" s="22" t="s">
        <v>146</v>
      </c>
      <c r="BM96" s="22" t="s">
        <v>210</v>
      </c>
    </row>
    <row r="97" spans="2:65" s="1" customFormat="1" ht="24">
      <c r="B97" s="39"/>
      <c r="D97" s="184" t="s">
        <v>132</v>
      </c>
      <c r="F97" s="185" t="s">
        <v>211</v>
      </c>
      <c r="I97" s="186"/>
      <c r="L97" s="39"/>
      <c r="M97" s="187"/>
      <c r="N97" s="40"/>
      <c r="O97" s="40"/>
      <c r="P97" s="40"/>
      <c r="Q97" s="40"/>
      <c r="R97" s="40"/>
      <c r="S97" s="40"/>
      <c r="T97" s="68"/>
      <c r="AT97" s="22" t="s">
        <v>132</v>
      </c>
      <c r="AU97" s="22" t="s">
        <v>84</v>
      </c>
    </row>
    <row r="98" spans="2:65" s="1" customFormat="1" ht="24">
      <c r="B98" s="39"/>
      <c r="D98" s="184" t="s">
        <v>133</v>
      </c>
      <c r="F98" s="188" t="s">
        <v>212</v>
      </c>
      <c r="I98" s="186"/>
      <c r="L98" s="39"/>
      <c r="M98" s="187"/>
      <c r="N98" s="40"/>
      <c r="O98" s="40"/>
      <c r="P98" s="40"/>
      <c r="Q98" s="40"/>
      <c r="R98" s="40"/>
      <c r="S98" s="40"/>
      <c r="T98" s="68"/>
      <c r="AT98" s="22" t="s">
        <v>133</v>
      </c>
      <c r="AU98" s="22" t="s">
        <v>84</v>
      </c>
    </row>
    <row r="99" spans="2:65" s="1" customFormat="1" ht="16.5" customHeight="1">
      <c r="B99" s="171"/>
      <c r="C99" s="172" t="s">
        <v>122</v>
      </c>
      <c r="D99" s="172" t="s">
        <v>126</v>
      </c>
      <c r="E99" s="173" t="s">
        <v>213</v>
      </c>
      <c r="F99" s="174" t="s">
        <v>214</v>
      </c>
      <c r="G99" s="175" t="s">
        <v>209</v>
      </c>
      <c r="H99" s="176">
        <v>20</v>
      </c>
      <c r="I99" s="177">
        <v>10</v>
      </c>
      <c r="J99" s="178">
        <f>ROUND(I99*H99,2)</f>
        <v>200</v>
      </c>
      <c r="K99" s="174" t="s">
        <v>195</v>
      </c>
      <c r="L99" s="39"/>
      <c r="M99" s="179" t="s">
        <v>5</v>
      </c>
      <c r="N99" s="180" t="s">
        <v>46</v>
      </c>
      <c r="O99" s="40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AR99" s="22" t="s">
        <v>146</v>
      </c>
      <c r="AT99" s="22" t="s">
        <v>126</v>
      </c>
      <c r="AU99" s="22" t="s">
        <v>84</v>
      </c>
      <c r="AY99" s="22" t="s">
        <v>123</v>
      </c>
      <c r="BE99" s="183">
        <f>IF(N99="základní",J99,0)</f>
        <v>200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2" t="s">
        <v>24</v>
      </c>
      <c r="BK99" s="183">
        <f>ROUND(I99*H99,2)</f>
        <v>200</v>
      </c>
      <c r="BL99" s="22" t="s">
        <v>146</v>
      </c>
      <c r="BM99" s="22" t="s">
        <v>215</v>
      </c>
    </row>
    <row r="100" spans="2:65" s="1" customFormat="1" ht="24">
      <c r="B100" s="39"/>
      <c r="D100" s="184" t="s">
        <v>132</v>
      </c>
      <c r="F100" s="185" t="s">
        <v>216</v>
      </c>
      <c r="I100" s="186"/>
      <c r="L100" s="39"/>
      <c r="M100" s="187"/>
      <c r="N100" s="40"/>
      <c r="O100" s="40"/>
      <c r="P100" s="40"/>
      <c r="Q100" s="40"/>
      <c r="R100" s="40"/>
      <c r="S100" s="40"/>
      <c r="T100" s="68"/>
      <c r="AT100" s="22" t="s">
        <v>132</v>
      </c>
      <c r="AU100" s="22" t="s">
        <v>84</v>
      </c>
    </row>
    <row r="101" spans="2:65" s="1" customFormat="1" ht="24">
      <c r="B101" s="39"/>
      <c r="D101" s="184" t="s">
        <v>133</v>
      </c>
      <c r="F101" s="188" t="s">
        <v>212</v>
      </c>
      <c r="I101" s="186"/>
      <c r="L101" s="39"/>
      <c r="M101" s="187"/>
      <c r="N101" s="40"/>
      <c r="O101" s="40"/>
      <c r="P101" s="40"/>
      <c r="Q101" s="40"/>
      <c r="R101" s="40"/>
      <c r="S101" s="40"/>
      <c r="T101" s="68"/>
      <c r="AT101" s="22" t="s">
        <v>133</v>
      </c>
      <c r="AU101" s="22" t="s">
        <v>84</v>
      </c>
    </row>
    <row r="102" spans="2:65" s="1" customFormat="1" ht="16.5" customHeight="1">
      <c r="B102" s="171"/>
      <c r="C102" s="172" t="s">
        <v>156</v>
      </c>
      <c r="D102" s="172" t="s">
        <v>126</v>
      </c>
      <c r="E102" s="173" t="s">
        <v>217</v>
      </c>
      <c r="F102" s="174" t="s">
        <v>218</v>
      </c>
      <c r="G102" s="175" t="s">
        <v>209</v>
      </c>
      <c r="H102" s="176">
        <v>1</v>
      </c>
      <c r="I102" s="177">
        <v>10</v>
      </c>
      <c r="J102" s="178">
        <f>ROUND(I102*H102,2)</f>
        <v>10</v>
      </c>
      <c r="K102" s="174" t="s">
        <v>195</v>
      </c>
      <c r="L102" s="39"/>
      <c r="M102" s="179" t="s">
        <v>5</v>
      </c>
      <c r="N102" s="180" t="s">
        <v>46</v>
      </c>
      <c r="O102" s="40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AR102" s="22" t="s">
        <v>146</v>
      </c>
      <c r="AT102" s="22" t="s">
        <v>126</v>
      </c>
      <c r="AU102" s="22" t="s">
        <v>84</v>
      </c>
      <c r="AY102" s="22" t="s">
        <v>123</v>
      </c>
      <c r="BE102" s="183">
        <f>IF(N102="základní",J102,0)</f>
        <v>10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22" t="s">
        <v>24</v>
      </c>
      <c r="BK102" s="183">
        <f>ROUND(I102*H102,2)</f>
        <v>10</v>
      </c>
      <c r="BL102" s="22" t="s">
        <v>146</v>
      </c>
      <c r="BM102" s="22" t="s">
        <v>219</v>
      </c>
    </row>
    <row r="103" spans="2:65" s="1" customFormat="1" ht="24">
      <c r="B103" s="39"/>
      <c r="D103" s="184" t="s">
        <v>132</v>
      </c>
      <c r="F103" s="185" t="s">
        <v>220</v>
      </c>
      <c r="I103" s="186"/>
      <c r="L103" s="39"/>
      <c r="M103" s="187"/>
      <c r="N103" s="40"/>
      <c r="O103" s="40"/>
      <c r="P103" s="40"/>
      <c r="Q103" s="40"/>
      <c r="R103" s="40"/>
      <c r="S103" s="40"/>
      <c r="T103" s="68"/>
      <c r="AT103" s="22" t="s">
        <v>132</v>
      </c>
      <c r="AU103" s="22" t="s">
        <v>84</v>
      </c>
    </row>
    <row r="104" spans="2:65" s="1" customFormat="1" ht="24">
      <c r="B104" s="39"/>
      <c r="D104" s="184" t="s">
        <v>133</v>
      </c>
      <c r="F104" s="188" t="s">
        <v>212</v>
      </c>
      <c r="I104" s="186"/>
      <c r="L104" s="39"/>
      <c r="M104" s="187"/>
      <c r="N104" s="40"/>
      <c r="O104" s="40"/>
      <c r="P104" s="40"/>
      <c r="Q104" s="40"/>
      <c r="R104" s="40"/>
      <c r="S104" s="40"/>
      <c r="T104" s="68"/>
      <c r="AT104" s="22" t="s">
        <v>133</v>
      </c>
      <c r="AU104" s="22" t="s">
        <v>84</v>
      </c>
    </row>
    <row r="105" spans="2:65" s="1" customFormat="1" ht="16.5" customHeight="1">
      <c r="B105" s="171"/>
      <c r="C105" s="172" t="s">
        <v>161</v>
      </c>
      <c r="D105" s="172" t="s">
        <v>126</v>
      </c>
      <c r="E105" s="173" t="s">
        <v>221</v>
      </c>
      <c r="F105" s="174" t="s">
        <v>222</v>
      </c>
      <c r="G105" s="175" t="s">
        <v>209</v>
      </c>
      <c r="H105" s="176">
        <v>51</v>
      </c>
      <c r="I105" s="177">
        <v>10</v>
      </c>
      <c r="J105" s="178">
        <f>ROUND(I105*H105,2)</f>
        <v>510</v>
      </c>
      <c r="K105" s="174" t="s">
        <v>195</v>
      </c>
      <c r="L105" s="39"/>
      <c r="M105" s="179" t="s">
        <v>5</v>
      </c>
      <c r="N105" s="180" t="s">
        <v>46</v>
      </c>
      <c r="O105" s="40"/>
      <c r="P105" s="181">
        <f>O105*H105</f>
        <v>0</v>
      </c>
      <c r="Q105" s="181">
        <v>5.0000000000000002E-5</v>
      </c>
      <c r="R105" s="181">
        <f>Q105*H105</f>
        <v>2.5500000000000002E-3</v>
      </c>
      <c r="S105" s="181">
        <v>0</v>
      </c>
      <c r="T105" s="182">
        <f>S105*H105</f>
        <v>0</v>
      </c>
      <c r="AR105" s="22" t="s">
        <v>146</v>
      </c>
      <c r="AT105" s="22" t="s">
        <v>126</v>
      </c>
      <c r="AU105" s="22" t="s">
        <v>84</v>
      </c>
      <c r="AY105" s="22" t="s">
        <v>123</v>
      </c>
      <c r="BE105" s="183">
        <f>IF(N105="základní",J105,0)</f>
        <v>510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22" t="s">
        <v>24</v>
      </c>
      <c r="BK105" s="183">
        <f>ROUND(I105*H105,2)</f>
        <v>510</v>
      </c>
      <c r="BL105" s="22" t="s">
        <v>146</v>
      </c>
      <c r="BM105" s="22" t="s">
        <v>223</v>
      </c>
    </row>
    <row r="106" spans="2:65" s="1" customFormat="1" ht="24">
      <c r="B106" s="39"/>
      <c r="D106" s="184" t="s">
        <v>132</v>
      </c>
      <c r="F106" s="185" t="s">
        <v>224</v>
      </c>
      <c r="I106" s="186"/>
      <c r="L106" s="39"/>
      <c r="M106" s="187"/>
      <c r="N106" s="40"/>
      <c r="O106" s="40"/>
      <c r="P106" s="40"/>
      <c r="Q106" s="40"/>
      <c r="R106" s="40"/>
      <c r="S106" s="40"/>
      <c r="T106" s="68"/>
      <c r="AT106" s="22" t="s">
        <v>132</v>
      </c>
      <c r="AU106" s="22" t="s">
        <v>84</v>
      </c>
    </row>
    <row r="107" spans="2:65" s="1" customFormat="1" ht="16.5" customHeight="1">
      <c r="B107" s="171"/>
      <c r="C107" s="172" t="s">
        <v>166</v>
      </c>
      <c r="D107" s="172" t="s">
        <v>126</v>
      </c>
      <c r="E107" s="173" t="s">
        <v>225</v>
      </c>
      <c r="F107" s="174" t="s">
        <v>226</v>
      </c>
      <c r="G107" s="175" t="s">
        <v>209</v>
      </c>
      <c r="H107" s="176">
        <v>20</v>
      </c>
      <c r="I107" s="177">
        <v>10</v>
      </c>
      <c r="J107" s="178">
        <f>ROUND(I107*H107,2)</f>
        <v>200</v>
      </c>
      <c r="K107" s="174" t="s">
        <v>195</v>
      </c>
      <c r="L107" s="39"/>
      <c r="M107" s="179" t="s">
        <v>5</v>
      </c>
      <c r="N107" s="180" t="s">
        <v>46</v>
      </c>
      <c r="O107" s="40"/>
      <c r="P107" s="181">
        <f>O107*H107</f>
        <v>0</v>
      </c>
      <c r="Q107" s="181">
        <v>5.0000000000000002E-5</v>
      </c>
      <c r="R107" s="181">
        <f>Q107*H107</f>
        <v>1E-3</v>
      </c>
      <c r="S107" s="181">
        <v>0</v>
      </c>
      <c r="T107" s="182">
        <f>S107*H107</f>
        <v>0</v>
      </c>
      <c r="AR107" s="22" t="s">
        <v>146</v>
      </c>
      <c r="AT107" s="22" t="s">
        <v>126</v>
      </c>
      <c r="AU107" s="22" t="s">
        <v>84</v>
      </c>
      <c r="AY107" s="22" t="s">
        <v>123</v>
      </c>
      <c r="BE107" s="183">
        <f>IF(N107="základní",J107,0)</f>
        <v>200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22" t="s">
        <v>24</v>
      </c>
      <c r="BK107" s="183">
        <f>ROUND(I107*H107,2)</f>
        <v>200</v>
      </c>
      <c r="BL107" s="22" t="s">
        <v>146</v>
      </c>
      <c r="BM107" s="22" t="s">
        <v>227</v>
      </c>
    </row>
    <row r="108" spans="2:65" s="1" customFormat="1" ht="24">
      <c r="B108" s="39"/>
      <c r="D108" s="184" t="s">
        <v>132</v>
      </c>
      <c r="F108" s="185" t="s">
        <v>228</v>
      </c>
      <c r="I108" s="186"/>
      <c r="L108" s="39"/>
      <c r="M108" s="187"/>
      <c r="N108" s="40"/>
      <c r="O108" s="40"/>
      <c r="P108" s="40"/>
      <c r="Q108" s="40"/>
      <c r="R108" s="40"/>
      <c r="S108" s="40"/>
      <c r="T108" s="68"/>
      <c r="AT108" s="22" t="s">
        <v>132</v>
      </c>
      <c r="AU108" s="22" t="s">
        <v>84</v>
      </c>
    </row>
    <row r="109" spans="2:65" s="1" customFormat="1" ht="16.5" customHeight="1">
      <c r="B109" s="171"/>
      <c r="C109" s="172" t="s">
        <v>172</v>
      </c>
      <c r="D109" s="172" t="s">
        <v>126</v>
      </c>
      <c r="E109" s="173" t="s">
        <v>229</v>
      </c>
      <c r="F109" s="174" t="s">
        <v>230</v>
      </c>
      <c r="G109" s="175" t="s">
        <v>209</v>
      </c>
      <c r="H109" s="176">
        <v>1</v>
      </c>
      <c r="I109" s="177">
        <v>10</v>
      </c>
      <c r="J109" s="178">
        <f>ROUND(I109*H109,2)</f>
        <v>10</v>
      </c>
      <c r="K109" s="174" t="s">
        <v>195</v>
      </c>
      <c r="L109" s="39"/>
      <c r="M109" s="179" t="s">
        <v>5</v>
      </c>
      <c r="N109" s="180" t="s">
        <v>46</v>
      </c>
      <c r="O109" s="40"/>
      <c r="P109" s="181">
        <f>O109*H109</f>
        <v>0</v>
      </c>
      <c r="Q109" s="181">
        <v>9.0000000000000006E-5</v>
      </c>
      <c r="R109" s="181">
        <f>Q109*H109</f>
        <v>9.0000000000000006E-5</v>
      </c>
      <c r="S109" s="181">
        <v>0</v>
      </c>
      <c r="T109" s="182">
        <f>S109*H109</f>
        <v>0</v>
      </c>
      <c r="AR109" s="22" t="s">
        <v>146</v>
      </c>
      <c r="AT109" s="22" t="s">
        <v>126</v>
      </c>
      <c r="AU109" s="22" t="s">
        <v>84</v>
      </c>
      <c r="AY109" s="22" t="s">
        <v>123</v>
      </c>
      <c r="BE109" s="183">
        <f>IF(N109="základní",J109,0)</f>
        <v>10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22" t="s">
        <v>24</v>
      </c>
      <c r="BK109" s="183">
        <f>ROUND(I109*H109,2)</f>
        <v>10</v>
      </c>
      <c r="BL109" s="22" t="s">
        <v>146</v>
      </c>
      <c r="BM109" s="22" t="s">
        <v>231</v>
      </c>
    </row>
    <row r="110" spans="2:65" s="1" customFormat="1" ht="24">
      <c r="B110" s="39"/>
      <c r="D110" s="184" t="s">
        <v>132</v>
      </c>
      <c r="F110" s="185" t="s">
        <v>232</v>
      </c>
      <c r="I110" s="186"/>
      <c r="L110" s="39"/>
      <c r="M110" s="187"/>
      <c r="N110" s="40"/>
      <c r="O110" s="40"/>
      <c r="P110" s="40"/>
      <c r="Q110" s="40"/>
      <c r="R110" s="40"/>
      <c r="S110" s="40"/>
      <c r="T110" s="68"/>
      <c r="AT110" s="22" t="s">
        <v>132</v>
      </c>
      <c r="AU110" s="22" t="s">
        <v>84</v>
      </c>
    </row>
    <row r="111" spans="2:65" s="1" customFormat="1" ht="16.5" customHeight="1">
      <c r="B111" s="171"/>
      <c r="C111" s="172" t="s">
        <v>29</v>
      </c>
      <c r="D111" s="172" t="s">
        <v>126</v>
      </c>
      <c r="E111" s="173" t="s">
        <v>233</v>
      </c>
      <c r="F111" s="174" t="s">
        <v>234</v>
      </c>
      <c r="G111" s="175" t="s">
        <v>209</v>
      </c>
      <c r="H111" s="176">
        <v>51</v>
      </c>
      <c r="I111" s="177">
        <v>10</v>
      </c>
      <c r="J111" s="178">
        <f>ROUND(I111*H111,2)</f>
        <v>510</v>
      </c>
      <c r="K111" s="174" t="s">
        <v>195</v>
      </c>
      <c r="L111" s="39"/>
      <c r="M111" s="179" t="s">
        <v>5</v>
      </c>
      <c r="N111" s="180" t="s">
        <v>46</v>
      </c>
      <c r="O111" s="40"/>
      <c r="P111" s="181">
        <f>O111*H111</f>
        <v>0</v>
      </c>
      <c r="Q111" s="181">
        <v>2.7E-4</v>
      </c>
      <c r="R111" s="181">
        <f>Q111*H111</f>
        <v>1.3770000000000001E-2</v>
      </c>
      <c r="S111" s="181">
        <v>0</v>
      </c>
      <c r="T111" s="182">
        <f>S111*H111</f>
        <v>0</v>
      </c>
      <c r="AR111" s="22" t="s">
        <v>146</v>
      </c>
      <c r="AT111" s="22" t="s">
        <v>126</v>
      </c>
      <c r="AU111" s="22" t="s">
        <v>84</v>
      </c>
      <c r="AY111" s="22" t="s">
        <v>123</v>
      </c>
      <c r="BE111" s="183">
        <f>IF(N111="základní",J111,0)</f>
        <v>510</v>
      </c>
      <c r="BF111" s="183">
        <f>IF(N111="snížená",J111,0)</f>
        <v>0</v>
      </c>
      <c r="BG111" s="183">
        <f>IF(N111="zákl. přenesená",J111,0)</f>
        <v>0</v>
      </c>
      <c r="BH111" s="183">
        <f>IF(N111="sníž. přenesená",J111,0)</f>
        <v>0</v>
      </c>
      <c r="BI111" s="183">
        <f>IF(N111="nulová",J111,0)</f>
        <v>0</v>
      </c>
      <c r="BJ111" s="22" t="s">
        <v>24</v>
      </c>
      <c r="BK111" s="183">
        <f>ROUND(I111*H111,2)</f>
        <v>510</v>
      </c>
      <c r="BL111" s="22" t="s">
        <v>146</v>
      </c>
      <c r="BM111" s="22" t="s">
        <v>235</v>
      </c>
    </row>
    <row r="112" spans="2:65" s="1" customFormat="1">
      <c r="B112" s="39"/>
      <c r="D112" s="184" t="s">
        <v>132</v>
      </c>
      <c r="F112" s="185" t="s">
        <v>236</v>
      </c>
      <c r="I112" s="186"/>
      <c r="L112" s="39"/>
      <c r="M112" s="187"/>
      <c r="N112" s="40"/>
      <c r="O112" s="40"/>
      <c r="P112" s="40"/>
      <c r="Q112" s="40"/>
      <c r="R112" s="40"/>
      <c r="S112" s="40"/>
      <c r="T112" s="68"/>
      <c r="AT112" s="22" t="s">
        <v>132</v>
      </c>
      <c r="AU112" s="22" t="s">
        <v>84</v>
      </c>
    </row>
    <row r="113" spans="2:65" s="1" customFormat="1" ht="16.5" customHeight="1">
      <c r="B113" s="171"/>
      <c r="C113" s="172" t="s">
        <v>237</v>
      </c>
      <c r="D113" s="172" t="s">
        <v>126</v>
      </c>
      <c r="E113" s="173" t="s">
        <v>238</v>
      </c>
      <c r="F113" s="174" t="s">
        <v>239</v>
      </c>
      <c r="G113" s="175" t="s">
        <v>209</v>
      </c>
      <c r="H113" s="176">
        <v>20</v>
      </c>
      <c r="I113" s="177">
        <v>10</v>
      </c>
      <c r="J113" s="178">
        <f>ROUND(I113*H113,2)</f>
        <v>200</v>
      </c>
      <c r="K113" s="174" t="s">
        <v>195</v>
      </c>
      <c r="L113" s="39"/>
      <c r="M113" s="179" t="s">
        <v>5</v>
      </c>
      <c r="N113" s="180" t="s">
        <v>46</v>
      </c>
      <c r="O113" s="40"/>
      <c r="P113" s="181">
        <f>O113*H113</f>
        <v>0</v>
      </c>
      <c r="Q113" s="181">
        <v>5.2999999999999998E-4</v>
      </c>
      <c r="R113" s="181">
        <f>Q113*H113</f>
        <v>1.06E-2</v>
      </c>
      <c r="S113" s="181">
        <v>0</v>
      </c>
      <c r="T113" s="182">
        <f>S113*H113</f>
        <v>0</v>
      </c>
      <c r="AR113" s="22" t="s">
        <v>146</v>
      </c>
      <c r="AT113" s="22" t="s">
        <v>126</v>
      </c>
      <c r="AU113" s="22" t="s">
        <v>84</v>
      </c>
      <c r="AY113" s="22" t="s">
        <v>123</v>
      </c>
      <c r="BE113" s="183">
        <f>IF(N113="základní",J113,0)</f>
        <v>200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22" t="s">
        <v>24</v>
      </c>
      <c r="BK113" s="183">
        <f>ROUND(I113*H113,2)</f>
        <v>200</v>
      </c>
      <c r="BL113" s="22" t="s">
        <v>146</v>
      </c>
      <c r="BM113" s="22" t="s">
        <v>240</v>
      </c>
    </row>
    <row r="114" spans="2:65" s="1" customFormat="1">
      <c r="B114" s="39"/>
      <c r="D114" s="184" t="s">
        <v>132</v>
      </c>
      <c r="F114" s="185" t="s">
        <v>241</v>
      </c>
      <c r="I114" s="186"/>
      <c r="L114" s="39"/>
      <c r="M114" s="187"/>
      <c r="N114" s="40"/>
      <c r="O114" s="40"/>
      <c r="P114" s="40"/>
      <c r="Q114" s="40"/>
      <c r="R114" s="40"/>
      <c r="S114" s="40"/>
      <c r="T114" s="68"/>
      <c r="AT114" s="22" t="s">
        <v>132</v>
      </c>
      <c r="AU114" s="22" t="s">
        <v>84</v>
      </c>
    </row>
    <row r="115" spans="2:65" s="1" customFormat="1" ht="16.5" customHeight="1">
      <c r="B115" s="171"/>
      <c r="C115" s="172" t="s">
        <v>242</v>
      </c>
      <c r="D115" s="172" t="s">
        <v>126</v>
      </c>
      <c r="E115" s="173" t="s">
        <v>243</v>
      </c>
      <c r="F115" s="174" t="s">
        <v>244</v>
      </c>
      <c r="G115" s="175" t="s">
        <v>209</v>
      </c>
      <c r="H115" s="176">
        <v>1</v>
      </c>
      <c r="I115" s="177">
        <v>10</v>
      </c>
      <c r="J115" s="178">
        <f>ROUND(I115*H115,2)</f>
        <v>10</v>
      </c>
      <c r="K115" s="174" t="s">
        <v>195</v>
      </c>
      <c r="L115" s="39"/>
      <c r="M115" s="179" t="s">
        <v>5</v>
      </c>
      <c r="N115" s="180" t="s">
        <v>46</v>
      </c>
      <c r="O115" s="40"/>
      <c r="P115" s="181">
        <f>O115*H115</f>
        <v>0</v>
      </c>
      <c r="Q115" s="181">
        <v>1.07E-3</v>
      </c>
      <c r="R115" s="181">
        <f>Q115*H115</f>
        <v>1.07E-3</v>
      </c>
      <c r="S115" s="181">
        <v>0</v>
      </c>
      <c r="T115" s="182">
        <f>S115*H115</f>
        <v>0</v>
      </c>
      <c r="AR115" s="22" t="s">
        <v>146</v>
      </c>
      <c r="AT115" s="22" t="s">
        <v>126</v>
      </c>
      <c r="AU115" s="22" t="s">
        <v>84</v>
      </c>
      <c r="AY115" s="22" t="s">
        <v>123</v>
      </c>
      <c r="BE115" s="183">
        <f>IF(N115="základní",J115,0)</f>
        <v>10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22" t="s">
        <v>24</v>
      </c>
      <c r="BK115" s="183">
        <f>ROUND(I115*H115,2)</f>
        <v>10</v>
      </c>
      <c r="BL115" s="22" t="s">
        <v>146</v>
      </c>
      <c r="BM115" s="22" t="s">
        <v>245</v>
      </c>
    </row>
    <row r="116" spans="2:65" s="1" customFormat="1">
      <c r="B116" s="39"/>
      <c r="D116" s="184" t="s">
        <v>132</v>
      </c>
      <c r="F116" s="185" t="s">
        <v>246</v>
      </c>
      <c r="I116" s="186"/>
      <c r="L116" s="39"/>
      <c r="M116" s="187"/>
      <c r="N116" s="40"/>
      <c r="O116" s="40"/>
      <c r="P116" s="40"/>
      <c r="Q116" s="40"/>
      <c r="R116" s="40"/>
      <c r="S116" s="40"/>
      <c r="T116" s="68"/>
      <c r="AT116" s="22" t="s">
        <v>132</v>
      </c>
      <c r="AU116" s="22" t="s">
        <v>84</v>
      </c>
    </row>
    <row r="117" spans="2:65" s="1" customFormat="1" ht="16.5" customHeight="1">
      <c r="B117" s="171"/>
      <c r="C117" s="172" t="s">
        <v>247</v>
      </c>
      <c r="D117" s="172" t="s">
        <v>126</v>
      </c>
      <c r="E117" s="173" t="s">
        <v>248</v>
      </c>
      <c r="F117" s="174" t="s">
        <v>249</v>
      </c>
      <c r="G117" s="175" t="s">
        <v>209</v>
      </c>
      <c r="H117" s="176">
        <v>51</v>
      </c>
      <c r="I117" s="177">
        <v>10</v>
      </c>
      <c r="J117" s="178">
        <f>ROUND(I117*H117,2)</f>
        <v>510</v>
      </c>
      <c r="K117" s="174" t="s">
        <v>195</v>
      </c>
      <c r="L117" s="39"/>
      <c r="M117" s="179" t="s">
        <v>5</v>
      </c>
      <c r="N117" s="180" t="s">
        <v>46</v>
      </c>
      <c r="O117" s="40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AR117" s="22" t="s">
        <v>146</v>
      </c>
      <c r="AT117" s="22" t="s">
        <v>126</v>
      </c>
      <c r="AU117" s="22" t="s">
        <v>84</v>
      </c>
      <c r="AY117" s="22" t="s">
        <v>123</v>
      </c>
      <c r="BE117" s="183">
        <f>IF(N117="základní",J117,0)</f>
        <v>510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22" t="s">
        <v>24</v>
      </c>
      <c r="BK117" s="183">
        <f>ROUND(I117*H117,2)</f>
        <v>510</v>
      </c>
      <c r="BL117" s="22" t="s">
        <v>146</v>
      </c>
      <c r="BM117" s="22" t="s">
        <v>250</v>
      </c>
    </row>
    <row r="118" spans="2:65" s="1" customFormat="1" ht="24">
      <c r="B118" s="39"/>
      <c r="D118" s="184" t="s">
        <v>132</v>
      </c>
      <c r="F118" s="185" t="s">
        <v>251</v>
      </c>
      <c r="I118" s="186"/>
      <c r="L118" s="39"/>
      <c r="M118" s="187"/>
      <c r="N118" s="40"/>
      <c r="O118" s="40"/>
      <c r="P118" s="40"/>
      <c r="Q118" s="40"/>
      <c r="R118" s="40"/>
      <c r="S118" s="40"/>
      <c r="T118" s="68"/>
      <c r="AT118" s="22" t="s">
        <v>132</v>
      </c>
      <c r="AU118" s="22" t="s">
        <v>84</v>
      </c>
    </row>
    <row r="119" spans="2:65" s="1" customFormat="1" ht="16.5" customHeight="1">
      <c r="B119" s="171"/>
      <c r="C119" s="172" t="s">
        <v>252</v>
      </c>
      <c r="D119" s="172" t="s">
        <v>126</v>
      </c>
      <c r="E119" s="173" t="s">
        <v>253</v>
      </c>
      <c r="F119" s="174" t="s">
        <v>254</v>
      </c>
      <c r="G119" s="175" t="s">
        <v>209</v>
      </c>
      <c r="H119" s="176">
        <v>20</v>
      </c>
      <c r="I119" s="177">
        <v>10</v>
      </c>
      <c r="J119" s="178">
        <f>ROUND(I119*H119,2)</f>
        <v>200</v>
      </c>
      <c r="K119" s="174" t="s">
        <v>195</v>
      </c>
      <c r="L119" s="39"/>
      <c r="M119" s="179" t="s">
        <v>5</v>
      </c>
      <c r="N119" s="180" t="s">
        <v>46</v>
      </c>
      <c r="O119" s="40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AR119" s="22" t="s">
        <v>146</v>
      </c>
      <c r="AT119" s="22" t="s">
        <v>126</v>
      </c>
      <c r="AU119" s="22" t="s">
        <v>84</v>
      </c>
      <c r="AY119" s="22" t="s">
        <v>123</v>
      </c>
      <c r="BE119" s="183">
        <f>IF(N119="základní",J119,0)</f>
        <v>200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22" t="s">
        <v>24</v>
      </c>
      <c r="BK119" s="183">
        <f>ROUND(I119*H119,2)</f>
        <v>200</v>
      </c>
      <c r="BL119" s="22" t="s">
        <v>146</v>
      </c>
      <c r="BM119" s="22" t="s">
        <v>255</v>
      </c>
    </row>
    <row r="120" spans="2:65" s="1" customFormat="1" ht="24">
      <c r="B120" s="39"/>
      <c r="D120" s="184" t="s">
        <v>132</v>
      </c>
      <c r="F120" s="185" t="s">
        <v>256</v>
      </c>
      <c r="I120" s="186"/>
      <c r="L120" s="39"/>
      <c r="M120" s="187"/>
      <c r="N120" s="40"/>
      <c r="O120" s="40"/>
      <c r="P120" s="40"/>
      <c r="Q120" s="40"/>
      <c r="R120" s="40"/>
      <c r="S120" s="40"/>
      <c r="T120" s="68"/>
      <c r="AT120" s="22" t="s">
        <v>132</v>
      </c>
      <c r="AU120" s="22" t="s">
        <v>84</v>
      </c>
    </row>
    <row r="121" spans="2:65" s="1" customFormat="1" ht="16.5" customHeight="1">
      <c r="B121" s="171"/>
      <c r="C121" s="172" t="s">
        <v>11</v>
      </c>
      <c r="D121" s="172" t="s">
        <v>126</v>
      </c>
      <c r="E121" s="173" t="s">
        <v>257</v>
      </c>
      <c r="F121" s="174" t="s">
        <v>258</v>
      </c>
      <c r="G121" s="175" t="s">
        <v>209</v>
      </c>
      <c r="H121" s="176">
        <v>1</v>
      </c>
      <c r="I121" s="177">
        <v>10</v>
      </c>
      <c r="J121" s="178">
        <f>ROUND(I121*H121,2)</f>
        <v>10</v>
      </c>
      <c r="K121" s="174" t="s">
        <v>195</v>
      </c>
      <c r="L121" s="39"/>
      <c r="M121" s="179" t="s">
        <v>5</v>
      </c>
      <c r="N121" s="180" t="s">
        <v>46</v>
      </c>
      <c r="O121" s="40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AR121" s="22" t="s">
        <v>146</v>
      </c>
      <c r="AT121" s="22" t="s">
        <v>126</v>
      </c>
      <c r="AU121" s="22" t="s">
        <v>84</v>
      </c>
      <c r="AY121" s="22" t="s">
        <v>123</v>
      </c>
      <c r="BE121" s="183">
        <f>IF(N121="základní",J121,0)</f>
        <v>10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22" t="s">
        <v>24</v>
      </c>
      <c r="BK121" s="183">
        <f>ROUND(I121*H121,2)</f>
        <v>10</v>
      </c>
      <c r="BL121" s="22" t="s">
        <v>146</v>
      </c>
      <c r="BM121" s="22" t="s">
        <v>259</v>
      </c>
    </row>
    <row r="122" spans="2:65" s="1" customFormat="1" ht="24">
      <c r="B122" s="39"/>
      <c r="D122" s="184" t="s">
        <v>132</v>
      </c>
      <c r="F122" s="185" t="s">
        <v>260</v>
      </c>
      <c r="I122" s="186"/>
      <c r="L122" s="39"/>
      <c r="M122" s="187"/>
      <c r="N122" s="40"/>
      <c r="O122" s="40"/>
      <c r="P122" s="40"/>
      <c r="Q122" s="40"/>
      <c r="R122" s="40"/>
      <c r="S122" s="40"/>
      <c r="T122" s="68"/>
      <c r="AT122" s="22" t="s">
        <v>132</v>
      </c>
      <c r="AU122" s="22" t="s">
        <v>84</v>
      </c>
    </row>
    <row r="123" spans="2:65" s="1" customFormat="1" ht="25.5" customHeight="1">
      <c r="B123" s="171"/>
      <c r="C123" s="172" t="s">
        <v>261</v>
      </c>
      <c r="D123" s="172" t="s">
        <v>126</v>
      </c>
      <c r="E123" s="173" t="s">
        <v>262</v>
      </c>
      <c r="F123" s="174" t="s">
        <v>263</v>
      </c>
      <c r="G123" s="175" t="s">
        <v>209</v>
      </c>
      <c r="H123" s="176">
        <v>51</v>
      </c>
      <c r="I123" s="177">
        <v>10</v>
      </c>
      <c r="J123" s="178">
        <f>ROUND(I123*H123,2)</f>
        <v>510</v>
      </c>
      <c r="K123" s="174" t="s">
        <v>195</v>
      </c>
      <c r="L123" s="39"/>
      <c r="M123" s="179" t="s">
        <v>5</v>
      </c>
      <c r="N123" s="180" t="s">
        <v>46</v>
      </c>
      <c r="O123" s="40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AR123" s="22" t="s">
        <v>146</v>
      </c>
      <c r="AT123" s="22" t="s">
        <v>126</v>
      </c>
      <c r="AU123" s="22" t="s">
        <v>84</v>
      </c>
      <c r="AY123" s="22" t="s">
        <v>123</v>
      </c>
      <c r="BE123" s="183">
        <f>IF(N123="základní",J123,0)</f>
        <v>510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22" t="s">
        <v>24</v>
      </c>
      <c r="BK123" s="183">
        <f>ROUND(I123*H123,2)</f>
        <v>510</v>
      </c>
      <c r="BL123" s="22" t="s">
        <v>146</v>
      </c>
      <c r="BM123" s="22" t="s">
        <v>264</v>
      </c>
    </row>
    <row r="124" spans="2:65" s="1" customFormat="1" ht="24">
      <c r="B124" s="39"/>
      <c r="D124" s="184" t="s">
        <v>132</v>
      </c>
      <c r="F124" s="185" t="s">
        <v>265</v>
      </c>
      <c r="I124" s="186"/>
      <c r="L124" s="39"/>
      <c r="M124" s="187"/>
      <c r="N124" s="40"/>
      <c r="O124" s="40"/>
      <c r="P124" s="40"/>
      <c r="Q124" s="40"/>
      <c r="R124" s="40"/>
      <c r="S124" s="40"/>
      <c r="T124" s="68"/>
      <c r="AT124" s="22" t="s">
        <v>132</v>
      </c>
      <c r="AU124" s="22" t="s">
        <v>84</v>
      </c>
    </row>
    <row r="125" spans="2:65" s="1" customFormat="1" ht="25.5" customHeight="1">
      <c r="B125" s="171"/>
      <c r="C125" s="172" t="s">
        <v>266</v>
      </c>
      <c r="D125" s="172" t="s">
        <v>126</v>
      </c>
      <c r="E125" s="173" t="s">
        <v>267</v>
      </c>
      <c r="F125" s="174" t="s">
        <v>268</v>
      </c>
      <c r="G125" s="175" t="s">
        <v>209</v>
      </c>
      <c r="H125" s="176">
        <v>20</v>
      </c>
      <c r="I125" s="177">
        <v>10</v>
      </c>
      <c r="J125" s="178">
        <f>ROUND(I125*H125,2)</f>
        <v>200</v>
      </c>
      <c r="K125" s="174" t="s">
        <v>195</v>
      </c>
      <c r="L125" s="39"/>
      <c r="M125" s="179" t="s">
        <v>5</v>
      </c>
      <c r="N125" s="180" t="s">
        <v>46</v>
      </c>
      <c r="O125" s="40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AR125" s="22" t="s">
        <v>146</v>
      </c>
      <c r="AT125" s="22" t="s">
        <v>126</v>
      </c>
      <c r="AU125" s="22" t="s">
        <v>84</v>
      </c>
      <c r="AY125" s="22" t="s">
        <v>123</v>
      </c>
      <c r="BE125" s="183">
        <f>IF(N125="základní",J125,0)</f>
        <v>200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22" t="s">
        <v>24</v>
      </c>
      <c r="BK125" s="183">
        <f>ROUND(I125*H125,2)</f>
        <v>200</v>
      </c>
      <c r="BL125" s="22" t="s">
        <v>146</v>
      </c>
      <c r="BM125" s="22" t="s">
        <v>269</v>
      </c>
    </row>
    <row r="126" spans="2:65" s="1" customFormat="1" ht="24">
      <c r="B126" s="39"/>
      <c r="D126" s="184" t="s">
        <v>132</v>
      </c>
      <c r="F126" s="185" t="s">
        <v>270</v>
      </c>
      <c r="I126" s="186"/>
      <c r="L126" s="39"/>
      <c r="M126" s="187"/>
      <c r="N126" s="40"/>
      <c r="O126" s="40"/>
      <c r="P126" s="40"/>
      <c r="Q126" s="40"/>
      <c r="R126" s="40"/>
      <c r="S126" s="40"/>
      <c r="T126" s="68"/>
      <c r="AT126" s="22" t="s">
        <v>132</v>
      </c>
      <c r="AU126" s="22" t="s">
        <v>84</v>
      </c>
    </row>
    <row r="127" spans="2:65" s="1" customFormat="1" ht="25.5" customHeight="1">
      <c r="B127" s="171"/>
      <c r="C127" s="172" t="s">
        <v>271</v>
      </c>
      <c r="D127" s="172" t="s">
        <v>126</v>
      </c>
      <c r="E127" s="173" t="s">
        <v>272</v>
      </c>
      <c r="F127" s="174" t="s">
        <v>273</v>
      </c>
      <c r="G127" s="175" t="s">
        <v>209</v>
      </c>
      <c r="H127" s="176">
        <v>1</v>
      </c>
      <c r="I127" s="177">
        <v>10</v>
      </c>
      <c r="J127" s="178">
        <f>ROUND(I127*H127,2)</f>
        <v>10</v>
      </c>
      <c r="K127" s="174" t="s">
        <v>195</v>
      </c>
      <c r="L127" s="39"/>
      <c r="M127" s="179" t="s">
        <v>5</v>
      </c>
      <c r="N127" s="180" t="s">
        <v>46</v>
      </c>
      <c r="O127" s="40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AR127" s="22" t="s">
        <v>146</v>
      </c>
      <c r="AT127" s="22" t="s">
        <v>126</v>
      </c>
      <c r="AU127" s="22" t="s">
        <v>84</v>
      </c>
      <c r="AY127" s="22" t="s">
        <v>123</v>
      </c>
      <c r="BE127" s="183">
        <f>IF(N127="základní",J127,0)</f>
        <v>10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22" t="s">
        <v>24</v>
      </c>
      <c r="BK127" s="183">
        <f>ROUND(I127*H127,2)</f>
        <v>10</v>
      </c>
      <c r="BL127" s="22" t="s">
        <v>146</v>
      </c>
      <c r="BM127" s="22" t="s">
        <v>274</v>
      </c>
    </row>
    <row r="128" spans="2:65" s="1" customFormat="1" ht="24">
      <c r="B128" s="39"/>
      <c r="D128" s="184" t="s">
        <v>132</v>
      </c>
      <c r="F128" s="185" t="s">
        <v>275</v>
      </c>
      <c r="I128" s="186"/>
      <c r="L128" s="39"/>
      <c r="M128" s="187"/>
      <c r="N128" s="40"/>
      <c r="O128" s="40"/>
      <c r="P128" s="40"/>
      <c r="Q128" s="40"/>
      <c r="R128" s="40"/>
      <c r="S128" s="40"/>
      <c r="T128" s="68"/>
      <c r="AT128" s="22" t="s">
        <v>132</v>
      </c>
      <c r="AU128" s="22" t="s">
        <v>84</v>
      </c>
    </row>
    <row r="129" spans="2:65" s="1" customFormat="1" ht="16.5" customHeight="1">
      <c r="B129" s="171"/>
      <c r="C129" s="172" t="s">
        <v>276</v>
      </c>
      <c r="D129" s="172" t="s">
        <v>126</v>
      </c>
      <c r="E129" s="173" t="s">
        <v>277</v>
      </c>
      <c r="F129" s="174" t="s">
        <v>278</v>
      </c>
      <c r="G129" s="175" t="s">
        <v>209</v>
      </c>
      <c r="H129" s="176">
        <v>51</v>
      </c>
      <c r="I129" s="177">
        <v>10</v>
      </c>
      <c r="J129" s="178">
        <f>ROUND(I129*H129,2)</f>
        <v>510</v>
      </c>
      <c r="K129" s="174" t="s">
        <v>195</v>
      </c>
      <c r="L129" s="39"/>
      <c r="M129" s="179" t="s">
        <v>5</v>
      </c>
      <c r="N129" s="180" t="s">
        <v>46</v>
      </c>
      <c r="O129" s="40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AR129" s="22" t="s">
        <v>146</v>
      </c>
      <c r="AT129" s="22" t="s">
        <v>126</v>
      </c>
      <c r="AU129" s="22" t="s">
        <v>84</v>
      </c>
      <c r="AY129" s="22" t="s">
        <v>123</v>
      </c>
      <c r="BE129" s="183">
        <f>IF(N129="základní",J129,0)</f>
        <v>510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22" t="s">
        <v>24</v>
      </c>
      <c r="BK129" s="183">
        <f>ROUND(I129*H129,2)</f>
        <v>510</v>
      </c>
      <c r="BL129" s="22" t="s">
        <v>146</v>
      </c>
      <c r="BM129" s="22" t="s">
        <v>279</v>
      </c>
    </row>
    <row r="130" spans="2:65" s="1" customFormat="1" ht="24">
      <c r="B130" s="39"/>
      <c r="D130" s="184" t="s">
        <v>132</v>
      </c>
      <c r="F130" s="185" t="s">
        <v>280</v>
      </c>
      <c r="I130" s="186"/>
      <c r="L130" s="39"/>
      <c r="M130" s="187"/>
      <c r="N130" s="40"/>
      <c r="O130" s="40"/>
      <c r="P130" s="40"/>
      <c r="Q130" s="40"/>
      <c r="R130" s="40"/>
      <c r="S130" s="40"/>
      <c r="T130" s="68"/>
      <c r="AT130" s="22" t="s">
        <v>132</v>
      </c>
      <c r="AU130" s="22" t="s">
        <v>84</v>
      </c>
    </row>
    <row r="131" spans="2:65" s="1" customFormat="1" ht="16.5" customHeight="1">
      <c r="B131" s="171"/>
      <c r="C131" s="172" t="s">
        <v>281</v>
      </c>
      <c r="D131" s="172" t="s">
        <v>126</v>
      </c>
      <c r="E131" s="173" t="s">
        <v>282</v>
      </c>
      <c r="F131" s="174" t="s">
        <v>283</v>
      </c>
      <c r="G131" s="175" t="s">
        <v>209</v>
      </c>
      <c r="H131" s="176">
        <v>20</v>
      </c>
      <c r="I131" s="177">
        <v>10</v>
      </c>
      <c r="J131" s="178">
        <f>ROUND(I131*H131,2)</f>
        <v>200</v>
      </c>
      <c r="K131" s="174" t="s">
        <v>195</v>
      </c>
      <c r="L131" s="39"/>
      <c r="M131" s="179" t="s">
        <v>5</v>
      </c>
      <c r="N131" s="180" t="s">
        <v>46</v>
      </c>
      <c r="O131" s="40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AR131" s="22" t="s">
        <v>146</v>
      </c>
      <c r="AT131" s="22" t="s">
        <v>126</v>
      </c>
      <c r="AU131" s="22" t="s">
        <v>84</v>
      </c>
      <c r="AY131" s="22" t="s">
        <v>123</v>
      </c>
      <c r="BE131" s="183">
        <f>IF(N131="základní",J131,0)</f>
        <v>200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22" t="s">
        <v>24</v>
      </c>
      <c r="BK131" s="183">
        <f>ROUND(I131*H131,2)</f>
        <v>200</v>
      </c>
      <c r="BL131" s="22" t="s">
        <v>146</v>
      </c>
      <c r="BM131" s="22" t="s">
        <v>284</v>
      </c>
    </row>
    <row r="132" spans="2:65" s="1" customFormat="1" ht="24">
      <c r="B132" s="39"/>
      <c r="D132" s="184" t="s">
        <v>132</v>
      </c>
      <c r="F132" s="185" t="s">
        <v>285</v>
      </c>
      <c r="I132" s="186"/>
      <c r="L132" s="39"/>
      <c r="M132" s="187"/>
      <c r="N132" s="40"/>
      <c r="O132" s="40"/>
      <c r="P132" s="40"/>
      <c r="Q132" s="40"/>
      <c r="R132" s="40"/>
      <c r="S132" s="40"/>
      <c r="T132" s="68"/>
      <c r="AT132" s="22" t="s">
        <v>132</v>
      </c>
      <c r="AU132" s="22" t="s">
        <v>84</v>
      </c>
    </row>
    <row r="133" spans="2:65" s="1" customFormat="1" ht="16.5" customHeight="1">
      <c r="B133" s="171"/>
      <c r="C133" s="172" t="s">
        <v>10</v>
      </c>
      <c r="D133" s="172" t="s">
        <v>126</v>
      </c>
      <c r="E133" s="173" t="s">
        <v>286</v>
      </c>
      <c r="F133" s="174" t="s">
        <v>287</v>
      </c>
      <c r="G133" s="175" t="s">
        <v>209</v>
      </c>
      <c r="H133" s="176">
        <v>1</v>
      </c>
      <c r="I133" s="177">
        <v>10</v>
      </c>
      <c r="J133" s="178">
        <f>ROUND(I133*H133,2)</f>
        <v>10</v>
      </c>
      <c r="K133" s="174" t="s">
        <v>195</v>
      </c>
      <c r="L133" s="39"/>
      <c r="M133" s="179" t="s">
        <v>5</v>
      </c>
      <c r="N133" s="180" t="s">
        <v>46</v>
      </c>
      <c r="O133" s="40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AR133" s="22" t="s">
        <v>146</v>
      </c>
      <c r="AT133" s="22" t="s">
        <v>126</v>
      </c>
      <c r="AU133" s="22" t="s">
        <v>84</v>
      </c>
      <c r="AY133" s="22" t="s">
        <v>123</v>
      </c>
      <c r="BE133" s="183">
        <f>IF(N133="základní",J133,0)</f>
        <v>10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22" t="s">
        <v>24</v>
      </c>
      <c r="BK133" s="183">
        <f>ROUND(I133*H133,2)</f>
        <v>10</v>
      </c>
      <c r="BL133" s="22" t="s">
        <v>146</v>
      </c>
      <c r="BM133" s="22" t="s">
        <v>288</v>
      </c>
    </row>
    <row r="134" spans="2:65" s="1" customFormat="1" ht="24">
      <c r="B134" s="39"/>
      <c r="D134" s="184" t="s">
        <v>132</v>
      </c>
      <c r="F134" s="185" t="s">
        <v>289</v>
      </c>
      <c r="I134" s="186"/>
      <c r="L134" s="39"/>
      <c r="M134" s="187"/>
      <c r="N134" s="40"/>
      <c r="O134" s="40"/>
      <c r="P134" s="40"/>
      <c r="Q134" s="40"/>
      <c r="R134" s="40"/>
      <c r="S134" s="40"/>
      <c r="T134" s="68"/>
      <c r="AT134" s="22" t="s">
        <v>132</v>
      </c>
      <c r="AU134" s="22" t="s">
        <v>84</v>
      </c>
    </row>
    <row r="135" spans="2:65" s="1" customFormat="1" ht="16.5" customHeight="1">
      <c r="B135" s="171"/>
      <c r="C135" s="172" t="s">
        <v>290</v>
      </c>
      <c r="D135" s="172" t="s">
        <v>126</v>
      </c>
      <c r="E135" s="173" t="s">
        <v>291</v>
      </c>
      <c r="F135" s="174" t="s">
        <v>292</v>
      </c>
      <c r="G135" s="175" t="s">
        <v>209</v>
      </c>
      <c r="H135" s="176">
        <v>51</v>
      </c>
      <c r="I135" s="177">
        <v>10</v>
      </c>
      <c r="J135" s="178">
        <f>ROUND(I135*H135,2)</f>
        <v>510</v>
      </c>
      <c r="K135" s="174" t="s">
        <v>195</v>
      </c>
      <c r="L135" s="39"/>
      <c r="M135" s="179" t="s">
        <v>5</v>
      </c>
      <c r="N135" s="180" t="s">
        <v>46</v>
      </c>
      <c r="O135" s="40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AR135" s="22" t="s">
        <v>146</v>
      </c>
      <c r="AT135" s="22" t="s">
        <v>126</v>
      </c>
      <c r="AU135" s="22" t="s">
        <v>84</v>
      </c>
      <c r="AY135" s="22" t="s">
        <v>123</v>
      </c>
      <c r="BE135" s="183">
        <f>IF(N135="základní",J135,0)</f>
        <v>510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22" t="s">
        <v>24</v>
      </c>
      <c r="BK135" s="183">
        <f>ROUND(I135*H135,2)</f>
        <v>510</v>
      </c>
      <c r="BL135" s="22" t="s">
        <v>146</v>
      </c>
      <c r="BM135" s="22" t="s">
        <v>293</v>
      </c>
    </row>
    <row r="136" spans="2:65" s="1" customFormat="1" ht="24">
      <c r="B136" s="39"/>
      <c r="D136" s="184" t="s">
        <v>132</v>
      </c>
      <c r="F136" s="185" t="s">
        <v>294</v>
      </c>
      <c r="I136" s="186"/>
      <c r="L136" s="39"/>
      <c r="M136" s="187"/>
      <c r="N136" s="40"/>
      <c r="O136" s="40"/>
      <c r="P136" s="40"/>
      <c r="Q136" s="40"/>
      <c r="R136" s="40"/>
      <c r="S136" s="40"/>
      <c r="T136" s="68"/>
      <c r="AT136" s="22" t="s">
        <v>132</v>
      </c>
      <c r="AU136" s="22" t="s">
        <v>84</v>
      </c>
    </row>
    <row r="137" spans="2:65" s="1" customFormat="1" ht="16.5" customHeight="1">
      <c r="B137" s="171"/>
      <c r="C137" s="172" t="s">
        <v>295</v>
      </c>
      <c r="D137" s="172" t="s">
        <v>126</v>
      </c>
      <c r="E137" s="173" t="s">
        <v>296</v>
      </c>
      <c r="F137" s="174" t="s">
        <v>297</v>
      </c>
      <c r="G137" s="175" t="s">
        <v>209</v>
      </c>
      <c r="H137" s="176">
        <v>20</v>
      </c>
      <c r="I137" s="177">
        <v>10</v>
      </c>
      <c r="J137" s="178">
        <f>ROUND(I137*H137,2)</f>
        <v>200</v>
      </c>
      <c r="K137" s="174" t="s">
        <v>195</v>
      </c>
      <c r="L137" s="39"/>
      <c r="M137" s="179" t="s">
        <v>5</v>
      </c>
      <c r="N137" s="180" t="s">
        <v>46</v>
      </c>
      <c r="O137" s="40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AR137" s="22" t="s">
        <v>146</v>
      </c>
      <c r="AT137" s="22" t="s">
        <v>126</v>
      </c>
      <c r="AU137" s="22" t="s">
        <v>84</v>
      </c>
      <c r="AY137" s="22" t="s">
        <v>123</v>
      </c>
      <c r="BE137" s="183">
        <f>IF(N137="základní",J137,0)</f>
        <v>200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22" t="s">
        <v>24</v>
      </c>
      <c r="BK137" s="183">
        <f>ROUND(I137*H137,2)</f>
        <v>200</v>
      </c>
      <c r="BL137" s="22" t="s">
        <v>146</v>
      </c>
      <c r="BM137" s="22" t="s">
        <v>298</v>
      </c>
    </row>
    <row r="138" spans="2:65" s="1" customFormat="1" ht="24">
      <c r="B138" s="39"/>
      <c r="D138" s="184" t="s">
        <v>132</v>
      </c>
      <c r="F138" s="185" t="s">
        <v>299</v>
      </c>
      <c r="I138" s="186"/>
      <c r="L138" s="39"/>
      <c r="M138" s="187"/>
      <c r="N138" s="40"/>
      <c r="O138" s="40"/>
      <c r="P138" s="40"/>
      <c r="Q138" s="40"/>
      <c r="R138" s="40"/>
      <c r="S138" s="40"/>
      <c r="T138" s="68"/>
      <c r="AT138" s="22" t="s">
        <v>132</v>
      </c>
      <c r="AU138" s="22" t="s">
        <v>84</v>
      </c>
    </row>
    <row r="139" spans="2:65" s="1" customFormat="1" ht="16.5" customHeight="1">
      <c r="B139" s="171"/>
      <c r="C139" s="172" t="s">
        <v>300</v>
      </c>
      <c r="D139" s="172" t="s">
        <v>126</v>
      </c>
      <c r="E139" s="173" t="s">
        <v>301</v>
      </c>
      <c r="F139" s="174" t="s">
        <v>302</v>
      </c>
      <c r="G139" s="175" t="s">
        <v>209</v>
      </c>
      <c r="H139" s="176">
        <v>1</v>
      </c>
      <c r="I139" s="177">
        <v>10</v>
      </c>
      <c r="J139" s="178">
        <f>ROUND(I139*H139,2)</f>
        <v>10</v>
      </c>
      <c r="K139" s="174" t="s">
        <v>195</v>
      </c>
      <c r="L139" s="39"/>
      <c r="M139" s="179" t="s">
        <v>5</v>
      </c>
      <c r="N139" s="180" t="s">
        <v>46</v>
      </c>
      <c r="O139" s="40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AR139" s="22" t="s">
        <v>146</v>
      </c>
      <c r="AT139" s="22" t="s">
        <v>126</v>
      </c>
      <c r="AU139" s="22" t="s">
        <v>84</v>
      </c>
      <c r="AY139" s="22" t="s">
        <v>123</v>
      </c>
      <c r="BE139" s="183">
        <f>IF(N139="základní",J139,0)</f>
        <v>10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22" t="s">
        <v>24</v>
      </c>
      <c r="BK139" s="183">
        <f>ROUND(I139*H139,2)</f>
        <v>10</v>
      </c>
      <c r="BL139" s="22" t="s">
        <v>146</v>
      </c>
      <c r="BM139" s="22" t="s">
        <v>303</v>
      </c>
    </row>
    <row r="140" spans="2:65" s="1" customFormat="1" ht="24">
      <c r="B140" s="39"/>
      <c r="D140" s="184" t="s">
        <v>132</v>
      </c>
      <c r="F140" s="185" t="s">
        <v>304</v>
      </c>
      <c r="I140" s="186"/>
      <c r="L140" s="39"/>
      <c r="M140" s="187"/>
      <c r="N140" s="40"/>
      <c r="O140" s="40"/>
      <c r="P140" s="40"/>
      <c r="Q140" s="40"/>
      <c r="R140" s="40"/>
      <c r="S140" s="40"/>
      <c r="T140" s="68"/>
      <c r="AT140" s="22" t="s">
        <v>132</v>
      </c>
      <c r="AU140" s="22" t="s">
        <v>84</v>
      </c>
    </row>
    <row r="141" spans="2:65" s="1" customFormat="1" ht="16.5" customHeight="1">
      <c r="B141" s="171"/>
      <c r="C141" s="172" t="s">
        <v>305</v>
      </c>
      <c r="D141" s="172" t="s">
        <v>126</v>
      </c>
      <c r="E141" s="173" t="s">
        <v>306</v>
      </c>
      <c r="F141" s="174" t="s">
        <v>307</v>
      </c>
      <c r="G141" s="175" t="s">
        <v>308</v>
      </c>
      <c r="H141" s="176">
        <v>282</v>
      </c>
      <c r="I141" s="177">
        <v>10</v>
      </c>
      <c r="J141" s="178">
        <f>ROUND(I141*H141,2)</f>
        <v>2820</v>
      </c>
      <c r="K141" s="174" t="s">
        <v>195</v>
      </c>
      <c r="L141" s="39"/>
      <c r="M141" s="179" t="s">
        <v>5</v>
      </c>
      <c r="N141" s="180" t="s">
        <v>46</v>
      </c>
      <c r="O141" s="40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AR141" s="22" t="s">
        <v>146</v>
      </c>
      <c r="AT141" s="22" t="s">
        <v>126</v>
      </c>
      <c r="AU141" s="22" t="s">
        <v>84</v>
      </c>
      <c r="AY141" s="22" t="s">
        <v>123</v>
      </c>
      <c r="BE141" s="183">
        <f>IF(N141="základní",J141,0)</f>
        <v>2820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22" t="s">
        <v>24</v>
      </c>
      <c r="BK141" s="183">
        <f>ROUND(I141*H141,2)</f>
        <v>2820</v>
      </c>
      <c r="BL141" s="22" t="s">
        <v>146</v>
      </c>
      <c r="BM141" s="22" t="s">
        <v>309</v>
      </c>
    </row>
    <row r="142" spans="2:65" s="1" customFormat="1" ht="24">
      <c r="B142" s="39"/>
      <c r="D142" s="184" t="s">
        <v>132</v>
      </c>
      <c r="F142" s="185" t="s">
        <v>310</v>
      </c>
      <c r="I142" s="186"/>
      <c r="L142" s="39"/>
      <c r="M142" s="187"/>
      <c r="N142" s="40"/>
      <c r="O142" s="40"/>
      <c r="P142" s="40"/>
      <c r="Q142" s="40"/>
      <c r="R142" s="40"/>
      <c r="S142" s="40"/>
      <c r="T142" s="68"/>
      <c r="AT142" s="22" t="s">
        <v>132</v>
      </c>
      <c r="AU142" s="22" t="s">
        <v>84</v>
      </c>
    </row>
    <row r="143" spans="2:65" s="1" customFormat="1" ht="16.5" customHeight="1">
      <c r="B143" s="171"/>
      <c r="C143" s="172" t="s">
        <v>311</v>
      </c>
      <c r="D143" s="172" t="s">
        <v>126</v>
      </c>
      <c r="E143" s="173" t="s">
        <v>312</v>
      </c>
      <c r="F143" s="174" t="s">
        <v>313</v>
      </c>
      <c r="G143" s="175" t="s">
        <v>308</v>
      </c>
      <c r="H143" s="176">
        <v>2045.23</v>
      </c>
      <c r="I143" s="177">
        <v>10</v>
      </c>
      <c r="J143" s="178">
        <f>ROUND(I143*H143,2)</f>
        <v>20452.3</v>
      </c>
      <c r="K143" s="174" t="s">
        <v>195</v>
      </c>
      <c r="L143" s="39"/>
      <c r="M143" s="179" t="s">
        <v>5</v>
      </c>
      <c r="N143" s="180" t="s">
        <v>46</v>
      </c>
      <c r="O143" s="40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AR143" s="22" t="s">
        <v>146</v>
      </c>
      <c r="AT143" s="22" t="s">
        <v>126</v>
      </c>
      <c r="AU143" s="22" t="s">
        <v>84</v>
      </c>
      <c r="AY143" s="22" t="s">
        <v>123</v>
      </c>
      <c r="BE143" s="183">
        <f>IF(N143="základní",J143,0)</f>
        <v>20452.3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22" t="s">
        <v>24</v>
      </c>
      <c r="BK143" s="183">
        <f>ROUND(I143*H143,2)</f>
        <v>20452.3</v>
      </c>
      <c r="BL143" s="22" t="s">
        <v>146</v>
      </c>
      <c r="BM143" s="22" t="s">
        <v>314</v>
      </c>
    </row>
    <row r="144" spans="2:65" s="1" customFormat="1" ht="24">
      <c r="B144" s="39"/>
      <c r="D144" s="184" t="s">
        <v>132</v>
      </c>
      <c r="F144" s="185" t="s">
        <v>315</v>
      </c>
      <c r="I144" s="186"/>
      <c r="L144" s="39"/>
      <c r="M144" s="187"/>
      <c r="N144" s="40"/>
      <c r="O144" s="40"/>
      <c r="P144" s="40"/>
      <c r="Q144" s="40"/>
      <c r="R144" s="40"/>
      <c r="S144" s="40"/>
      <c r="T144" s="68"/>
      <c r="AT144" s="22" t="s">
        <v>132</v>
      </c>
      <c r="AU144" s="22" t="s">
        <v>84</v>
      </c>
    </row>
    <row r="145" spans="2:65" s="11" customFormat="1">
      <c r="B145" s="192"/>
      <c r="D145" s="184" t="s">
        <v>316</v>
      </c>
      <c r="E145" s="193" t="s">
        <v>5</v>
      </c>
      <c r="F145" s="194" t="s">
        <v>317</v>
      </c>
      <c r="H145" s="195">
        <v>2045.23</v>
      </c>
      <c r="I145" s="196"/>
      <c r="L145" s="192"/>
      <c r="M145" s="197"/>
      <c r="N145" s="198"/>
      <c r="O145" s="198"/>
      <c r="P145" s="198"/>
      <c r="Q145" s="198"/>
      <c r="R145" s="198"/>
      <c r="S145" s="198"/>
      <c r="T145" s="199"/>
      <c r="AT145" s="193" t="s">
        <v>316</v>
      </c>
      <c r="AU145" s="193" t="s">
        <v>84</v>
      </c>
      <c r="AV145" s="11" t="s">
        <v>84</v>
      </c>
      <c r="AW145" s="11" t="s">
        <v>39</v>
      </c>
      <c r="AX145" s="11" t="s">
        <v>24</v>
      </c>
      <c r="AY145" s="193" t="s">
        <v>123</v>
      </c>
    </row>
    <row r="146" spans="2:65" s="1" customFormat="1" ht="16.5" customHeight="1">
      <c r="B146" s="171"/>
      <c r="C146" s="172" t="s">
        <v>318</v>
      </c>
      <c r="D146" s="172" t="s">
        <v>126</v>
      </c>
      <c r="E146" s="173" t="s">
        <v>319</v>
      </c>
      <c r="F146" s="174" t="s">
        <v>320</v>
      </c>
      <c r="G146" s="175" t="s">
        <v>308</v>
      </c>
      <c r="H146" s="176">
        <v>681.74300000000005</v>
      </c>
      <c r="I146" s="177">
        <v>10</v>
      </c>
      <c r="J146" s="178">
        <f>ROUND(I146*H146,2)</f>
        <v>6817.43</v>
      </c>
      <c r="K146" s="174" t="s">
        <v>195</v>
      </c>
      <c r="L146" s="39"/>
      <c r="M146" s="179" t="s">
        <v>5</v>
      </c>
      <c r="N146" s="180" t="s">
        <v>46</v>
      </c>
      <c r="O146" s="40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AR146" s="22" t="s">
        <v>146</v>
      </c>
      <c r="AT146" s="22" t="s">
        <v>126</v>
      </c>
      <c r="AU146" s="22" t="s">
        <v>84</v>
      </c>
      <c r="AY146" s="22" t="s">
        <v>123</v>
      </c>
      <c r="BE146" s="183">
        <f>IF(N146="základní",J146,0)</f>
        <v>6817.43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22" t="s">
        <v>24</v>
      </c>
      <c r="BK146" s="183">
        <f>ROUND(I146*H146,2)</f>
        <v>6817.43</v>
      </c>
      <c r="BL146" s="22" t="s">
        <v>146</v>
      </c>
      <c r="BM146" s="22" t="s">
        <v>321</v>
      </c>
    </row>
    <row r="147" spans="2:65" s="1" customFormat="1" ht="36">
      <c r="B147" s="39"/>
      <c r="D147" s="184" t="s">
        <v>132</v>
      </c>
      <c r="F147" s="185" t="s">
        <v>322</v>
      </c>
      <c r="I147" s="186"/>
      <c r="L147" s="39"/>
      <c r="M147" s="187"/>
      <c r="N147" s="40"/>
      <c r="O147" s="40"/>
      <c r="P147" s="40"/>
      <c r="Q147" s="40"/>
      <c r="R147" s="40"/>
      <c r="S147" s="40"/>
      <c r="T147" s="68"/>
      <c r="AT147" s="22" t="s">
        <v>132</v>
      </c>
      <c r="AU147" s="22" t="s">
        <v>84</v>
      </c>
    </row>
    <row r="148" spans="2:65" s="1" customFormat="1" ht="36">
      <c r="B148" s="39"/>
      <c r="D148" s="184" t="s">
        <v>133</v>
      </c>
      <c r="F148" s="188" t="s">
        <v>323</v>
      </c>
      <c r="I148" s="186"/>
      <c r="L148" s="39"/>
      <c r="M148" s="187"/>
      <c r="N148" s="40"/>
      <c r="O148" s="40"/>
      <c r="P148" s="40"/>
      <c r="Q148" s="40"/>
      <c r="R148" s="40"/>
      <c r="S148" s="40"/>
      <c r="T148" s="68"/>
      <c r="AT148" s="22" t="s">
        <v>133</v>
      </c>
      <c r="AU148" s="22" t="s">
        <v>84</v>
      </c>
    </row>
    <row r="149" spans="2:65" s="11" customFormat="1">
      <c r="B149" s="192"/>
      <c r="D149" s="184" t="s">
        <v>316</v>
      </c>
      <c r="E149" s="193" t="s">
        <v>5</v>
      </c>
      <c r="F149" s="194" t="s">
        <v>324</v>
      </c>
      <c r="H149" s="195">
        <v>681.74300000000005</v>
      </c>
      <c r="I149" s="196"/>
      <c r="L149" s="192"/>
      <c r="M149" s="197"/>
      <c r="N149" s="198"/>
      <c r="O149" s="198"/>
      <c r="P149" s="198"/>
      <c r="Q149" s="198"/>
      <c r="R149" s="198"/>
      <c r="S149" s="198"/>
      <c r="T149" s="199"/>
      <c r="AT149" s="193" t="s">
        <v>316</v>
      </c>
      <c r="AU149" s="193" t="s">
        <v>84</v>
      </c>
      <c r="AV149" s="11" t="s">
        <v>84</v>
      </c>
      <c r="AW149" s="11" t="s">
        <v>39</v>
      </c>
      <c r="AX149" s="11" t="s">
        <v>24</v>
      </c>
      <c r="AY149" s="193" t="s">
        <v>123</v>
      </c>
    </row>
    <row r="150" spans="2:65" s="1" customFormat="1" ht="16.5" customHeight="1">
      <c r="B150" s="171"/>
      <c r="C150" s="172" t="s">
        <v>325</v>
      </c>
      <c r="D150" s="172" t="s">
        <v>126</v>
      </c>
      <c r="E150" s="173" t="s">
        <v>326</v>
      </c>
      <c r="F150" s="174" t="s">
        <v>327</v>
      </c>
      <c r="G150" s="175" t="s">
        <v>308</v>
      </c>
      <c r="H150" s="176">
        <v>313.38</v>
      </c>
      <c r="I150" s="177">
        <v>10</v>
      </c>
      <c r="J150" s="178">
        <f>ROUND(I150*H150,2)</f>
        <v>3133.8</v>
      </c>
      <c r="K150" s="174" t="s">
        <v>195</v>
      </c>
      <c r="L150" s="39"/>
      <c r="M150" s="179" t="s">
        <v>5</v>
      </c>
      <c r="N150" s="180" t="s">
        <v>46</v>
      </c>
      <c r="O150" s="40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AR150" s="22" t="s">
        <v>146</v>
      </c>
      <c r="AT150" s="22" t="s">
        <v>126</v>
      </c>
      <c r="AU150" s="22" t="s">
        <v>84</v>
      </c>
      <c r="AY150" s="22" t="s">
        <v>123</v>
      </c>
      <c r="BE150" s="183">
        <f>IF(N150="základní",J150,0)</f>
        <v>3133.8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22" t="s">
        <v>24</v>
      </c>
      <c r="BK150" s="183">
        <f>ROUND(I150*H150,2)</f>
        <v>3133.8</v>
      </c>
      <c r="BL150" s="22" t="s">
        <v>146</v>
      </c>
      <c r="BM150" s="22" t="s">
        <v>328</v>
      </c>
    </row>
    <row r="151" spans="2:65" s="1" customFormat="1" ht="24">
      <c r="B151" s="39"/>
      <c r="D151" s="184" t="s">
        <v>132</v>
      </c>
      <c r="F151" s="185" t="s">
        <v>329</v>
      </c>
      <c r="I151" s="186"/>
      <c r="L151" s="39"/>
      <c r="M151" s="187"/>
      <c r="N151" s="40"/>
      <c r="O151" s="40"/>
      <c r="P151" s="40"/>
      <c r="Q151" s="40"/>
      <c r="R151" s="40"/>
      <c r="S151" s="40"/>
      <c r="T151" s="68"/>
      <c r="AT151" s="22" t="s">
        <v>132</v>
      </c>
      <c r="AU151" s="22" t="s">
        <v>84</v>
      </c>
    </row>
    <row r="152" spans="2:65" s="12" customFormat="1">
      <c r="B152" s="200"/>
      <c r="D152" s="184" t="s">
        <v>316</v>
      </c>
      <c r="E152" s="201" t="s">
        <v>5</v>
      </c>
      <c r="F152" s="202" t="s">
        <v>330</v>
      </c>
      <c r="H152" s="201" t="s">
        <v>5</v>
      </c>
      <c r="I152" s="203"/>
      <c r="L152" s="200"/>
      <c r="M152" s="204"/>
      <c r="N152" s="205"/>
      <c r="O152" s="205"/>
      <c r="P152" s="205"/>
      <c r="Q152" s="205"/>
      <c r="R152" s="205"/>
      <c r="S152" s="205"/>
      <c r="T152" s="206"/>
      <c r="AT152" s="201" t="s">
        <v>316</v>
      </c>
      <c r="AU152" s="201" t="s">
        <v>84</v>
      </c>
      <c r="AV152" s="12" t="s">
        <v>24</v>
      </c>
      <c r="AW152" s="12" t="s">
        <v>39</v>
      </c>
      <c r="AX152" s="12" t="s">
        <v>75</v>
      </c>
      <c r="AY152" s="201" t="s">
        <v>123</v>
      </c>
    </row>
    <row r="153" spans="2:65" s="11" customFormat="1">
      <c r="B153" s="192"/>
      <c r="D153" s="184" t="s">
        <v>316</v>
      </c>
      <c r="E153" s="193" t="s">
        <v>5</v>
      </c>
      <c r="F153" s="194" t="s">
        <v>331</v>
      </c>
      <c r="H153" s="195">
        <v>12</v>
      </c>
      <c r="I153" s="196"/>
      <c r="L153" s="192"/>
      <c r="M153" s="197"/>
      <c r="N153" s="198"/>
      <c r="O153" s="198"/>
      <c r="P153" s="198"/>
      <c r="Q153" s="198"/>
      <c r="R153" s="198"/>
      <c r="S153" s="198"/>
      <c r="T153" s="199"/>
      <c r="AT153" s="193" t="s">
        <v>316</v>
      </c>
      <c r="AU153" s="193" t="s">
        <v>84</v>
      </c>
      <c r="AV153" s="11" t="s">
        <v>84</v>
      </c>
      <c r="AW153" s="11" t="s">
        <v>39</v>
      </c>
      <c r="AX153" s="11" t="s">
        <v>75</v>
      </c>
      <c r="AY153" s="193" t="s">
        <v>123</v>
      </c>
    </row>
    <row r="154" spans="2:65" s="12" customFormat="1">
      <c r="B154" s="200"/>
      <c r="D154" s="184" t="s">
        <v>316</v>
      </c>
      <c r="E154" s="201" t="s">
        <v>5</v>
      </c>
      <c r="F154" s="202" t="s">
        <v>332</v>
      </c>
      <c r="H154" s="201" t="s">
        <v>5</v>
      </c>
      <c r="I154" s="203"/>
      <c r="L154" s="200"/>
      <c r="M154" s="204"/>
      <c r="N154" s="205"/>
      <c r="O154" s="205"/>
      <c r="P154" s="205"/>
      <c r="Q154" s="205"/>
      <c r="R154" s="205"/>
      <c r="S154" s="205"/>
      <c r="T154" s="206"/>
      <c r="AT154" s="201" t="s">
        <v>316</v>
      </c>
      <c r="AU154" s="201" t="s">
        <v>84</v>
      </c>
      <c r="AV154" s="12" t="s">
        <v>24</v>
      </c>
      <c r="AW154" s="12" t="s">
        <v>39</v>
      </c>
      <c r="AX154" s="12" t="s">
        <v>75</v>
      </c>
      <c r="AY154" s="201" t="s">
        <v>123</v>
      </c>
    </row>
    <row r="155" spans="2:65" s="11" customFormat="1">
      <c r="B155" s="192"/>
      <c r="D155" s="184" t="s">
        <v>316</v>
      </c>
      <c r="E155" s="193" t="s">
        <v>5</v>
      </c>
      <c r="F155" s="194" t="s">
        <v>333</v>
      </c>
      <c r="H155" s="195">
        <v>218.88</v>
      </c>
      <c r="I155" s="196"/>
      <c r="L155" s="192"/>
      <c r="M155" s="197"/>
      <c r="N155" s="198"/>
      <c r="O155" s="198"/>
      <c r="P155" s="198"/>
      <c r="Q155" s="198"/>
      <c r="R155" s="198"/>
      <c r="S155" s="198"/>
      <c r="T155" s="199"/>
      <c r="AT155" s="193" t="s">
        <v>316</v>
      </c>
      <c r="AU155" s="193" t="s">
        <v>84</v>
      </c>
      <c r="AV155" s="11" t="s">
        <v>84</v>
      </c>
      <c r="AW155" s="11" t="s">
        <v>39</v>
      </c>
      <c r="AX155" s="11" t="s">
        <v>75</v>
      </c>
      <c r="AY155" s="193" t="s">
        <v>123</v>
      </c>
    </row>
    <row r="156" spans="2:65" s="12" customFormat="1">
      <c r="B156" s="200"/>
      <c r="D156" s="184" t="s">
        <v>316</v>
      </c>
      <c r="E156" s="201" t="s">
        <v>5</v>
      </c>
      <c r="F156" s="202" t="s">
        <v>334</v>
      </c>
      <c r="H156" s="201" t="s">
        <v>5</v>
      </c>
      <c r="I156" s="203"/>
      <c r="L156" s="200"/>
      <c r="M156" s="204"/>
      <c r="N156" s="205"/>
      <c r="O156" s="205"/>
      <c r="P156" s="205"/>
      <c r="Q156" s="205"/>
      <c r="R156" s="205"/>
      <c r="S156" s="205"/>
      <c r="T156" s="206"/>
      <c r="AT156" s="201" t="s">
        <v>316</v>
      </c>
      <c r="AU156" s="201" t="s">
        <v>84</v>
      </c>
      <c r="AV156" s="12" t="s">
        <v>24</v>
      </c>
      <c r="AW156" s="12" t="s">
        <v>39</v>
      </c>
      <c r="AX156" s="12" t="s">
        <v>75</v>
      </c>
      <c r="AY156" s="201" t="s">
        <v>123</v>
      </c>
    </row>
    <row r="157" spans="2:65" s="11" customFormat="1">
      <c r="B157" s="192"/>
      <c r="D157" s="184" t="s">
        <v>316</v>
      </c>
      <c r="E157" s="193" t="s">
        <v>5</v>
      </c>
      <c r="F157" s="194" t="s">
        <v>335</v>
      </c>
      <c r="H157" s="195">
        <v>82.5</v>
      </c>
      <c r="I157" s="196"/>
      <c r="L157" s="192"/>
      <c r="M157" s="197"/>
      <c r="N157" s="198"/>
      <c r="O157" s="198"/>
      <c r="P157" s="198"/>
      <c r="Q157" s="198"/>
      <c r="R157" s="198"/>
      <c r="S157" s="198"/>
      <c r="T157" s="199"/>
      <c r="AT157" s="193" t="s">
        <v>316</v>
      </c>
      <c r="AU157" s="193" t="s">
        <v>84</v>
      </c>
      <c r="AV157" s="11" t="s">
        <v>84</v>
      </c>
      <c r="AW157" s="11" t="s">
        <v>39</v>
      </c>
      <c r="AX157" s="11" t="s">
        <v>75</v>
      </c>
      <c r="AY157" s="193" t="s">
        <v>123</v>
      </c>
    </row>
    <row r="158" spans="2:65" s="13" customFormat="1">
      <c r="B158" s="207"/>
      <c r="D158" s="184" t="s">
        <v>316</v>
      </c>
      <c r="E158" s="208" t="s">
        <v>5</v>
      </c>
      <c r="F158" s="209" t="s">
        <v>336</v>
      </c>
      <c r="H158" s="210">
        <v>313.38</v>
      </c>
      <c r="I158" s="211"/>
      <c r="L158" s="207"/>
      <c r="M158" s="212"/>
      <c r="N158" s="213"/>
      <c r="O158" s="213"/>
      <c r="P158" s="213"/>
      <c r="Q158" s="213"/>
      <c r="R158" s="213"/>
      <c r="S158" s="213"/>
      <c r="T158" s="214"/>
      <c r="AT158" s="208" t="s">
        <v>316</v>
      </c>
      <c r="AU158" s="208" t="s">
        <v>84</v>
      </c>
      <c r="AV158" s="13" t="s">
        <v>146</v>
      </c>
      <c r="AW158" s="13" t="s">
        <v>39</v>
      </c>
      <c r="AX158" s="13" t="s">
        <v>24</v>
      </c>
      <c r="AY158" s="208" t="s">
        <v>123</v>
      </c>
    </row>
    <row r="159" spans="2:65" s="1" customFormat="1" ht="16.5" customHeight="1">
      <c r="B159" s="171"/>
      <c r="C159" s="172" t="s">
        <v>337</v>
      </c>
      <c r="D159" s="172" t="s">
        <v>126</v>
      </c>
      <c r="E159" s="173" t="s">
        <v>338</v>
      </c>
      <c r="F159" s="174" t="s">
        <v>339</v>
      </c>
      <c r="G159" s="175" t="s">
        <v>308</v>
      </c>
      <c r="H159" s="176">
        <v>104.46</v>
      </c>
      <c r="I159" s="177">
        <v>10</v>
      </c>
      <c r="J159" s="178">
        <f>ROUND(I159*H159,2)</f>
        <v>1044.5999999999999</v>
      </c>
      <c r="K159" s="174" t="s">
        <v>195</v>
      </c>
      <c r="L159" s="39"/>
      <c r="M159" s="179" t="s">
        <v>5</v>
      </c>
      <c r="N159" s="180" t="s">
        <v>46</v>
      </c>
      <c r="O159" s="40"/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AR159" s="22" t="s">
        <v>146</v>
      </c>
      <c r="AT159" s="22" t="s">
        <v>126</v>
      </c>
      <c r="AU159" s="22" t="s">
        <v>84</v>
      </c>
      <c r="AY159" s="22" t="s">
        <v>123</v>
      </c>
      <c r="BE159" s="183">
        <f>IF(N159="základní",J159,0)</f>
        <v>1044.5999999999999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22" t="s">
        <v>24</v>
      </c>
      <c r="BK159" s="183">
        <f>ROUND(I159*H159,2)</f>
        <v>1044.5999999999999</v>
      </c>
      <c r="BL159" s="22" t="s">
        <v>146</v>
      </c>
      <c r="BM159" s="22" t="s">
        <v>340</v>
      </c>
    </row>
    <row r="160" spans="2:65" s="1" customFormat="1" ht="24">
      <c r="B160" s="39"/>
      <c r="D160" s="184" t="s">
        <v>132</v>
      </c>
      <c r="F160" s="185" t="s">
        <v>341</v>
      </c>
      <c r="I160" s="186"/>
      <c r="L160" s="39"/>
      <c r="M160" s="187"/>
      <c r="N160" s="40"/>
      <c r="O160" s="40"/>
      <c r="P160" s="40"/>
      <c r="Q160" s="40"/>
      <c r="R160" s="40"/>
      <c r="S160" s="40"/>
      <c r="T160" s="68"/>
      <c r="AT160" s="22" t="s">
        <v>132</v>
      </c>
      <c r="AU160" s="22" t="s">
        <v>84</v>
      </c>
    </row>
    <row r="161" spans="2:65" s="11" customFormat="1">
      <c r="B161" s="192"/>
      <c r="D161" s="184" t="s">
        <v>316</v>
      </c>
      <c r="E161" s="193" t="s">
        <v>5</v>
      </c>
      <c r="F161" s="194" t="s">
        <v>342</v>
      </c>
      <c r="H161" s="195">
        <v>104.46</v>
      </c>
      <c r="I161" s="196"/>
      <c r="L161" s="192"/>
      <c r="M161" s="197"/>
      <c r="N161" s="198"/>
      <c r="O161" s="198"/>
      <c r="P161" s="198"/>
      <c r="Q161" s="198"/>
      <c r="R161" s="198"/>
      <c r="S161" s="198"/>
      <c r="T161" s="199"/>
      <c r="AT161" s="193" t="s">
        <v>316</v>
      </c>
      <c r="AU161" s="193" t="s">
        <v>84</v>
      </c>
      <c r="AV161" s="11" t="s">
        <v>84</v>
      </c>
      <c r="AW161" s="11" t="s">
        <v>39</v>
      </c>
      <c r="AX161" s="11" t="s">
        <v>24</v>
      </c>
      <c r="AY161" s="193" t="s">
        <v>123</v>
      </c>
    </row>
    <row r="162" spans="2:65" s="1" customFormat="1" ht="25.5" customHeight="1">
      <c r="B162" s="171"/>
      <c r="C162" s="172" t="s">
        <v>343</v>
      </c>
      <c r="D162" s="172" t="s">
        <v>126</v>
      </c>
      <c r="E162" s="173" t="s">
        <v>344</v>
      </c>
      <c r="F162" s="174" t="s">
        <v>345</v>
      </c>
      <c r="G162" s="175" t="s">
        <v>308</v>
      </c>
      <c r="H162" s="176">
        <v>2640.61</v>
      </c>
      <c r="I162" s="177">
        <v>10</v>
      </c>
      <c r="J162" s="178">
        <f>ROUND(I162*H162,2)</f>
        <v>26406.1</v>
      </c>
      <c r="K162" s="174" t="s">
        <v>195</v>
      </c>
      <c r="L162" s="39"/>
      <c r="M162" s="179" t="s">
        <v>5</v>
      </c>
      <c r="N162" s="180" t="s">
        <v>46</v>
      </c>
      <c r="O162" s="40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AR162" s="22" t="s">
        <v>146</v>
      </c>
      <c r="AT162" s="22" t="s">
        <v>126</v>
      </c>
      <c r="AU162" s="22" t="s">
        <v>84</v>
      </c>
      <c r="AY162" s="22" t="s">
        <v>123</v>
      </c>
      <c r="BE162" s="183">
        <f>IF(N162="základní",J162,0)</f>
        <v>26406.1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22" t="s">
        <v>24</v>
      </c>
      <c r="BK162" s="183">
        <f>ROUND(I162*H162,2)</f>
        <v>26406.1</v>
      </c>
      <c r="BL162" s="22" t="s">
        <v>146</v>
      </c>
      <c r="BM162" s="22" t="s">
        <v>346</v>
      </c>
    </row>
    <row r="163" spans="2:65" s="1" customFormat="1" ht="24">
      <c r="B163" s="39"/>
      <c r="D163" s="184" t="s">
        <v>132</v>
      </c>
      <c r="F163" s="185" t="s">
        <v>345</v>
      </c>
      <c r="I163" s="186"/>
      <c r="L163" s="39"/>
      <c r="M163" s="187"/>
      <c r="N163" s="40"/>
      <c r="O163" s="40"/>
      <c r="P163" s="40"/>
      <c r="Q163" s="40"/>
      <c r="R163" s="40"/>
      <c r="S163" s="40"/>
      <c r="T163" s="68"/>
      <c r="AT163" s="22" t="s">
        <v>132</v>
      </c>
      <c r="AU163" s="22" t="s">
        <v>84</v>
      </c>
    </row>
    <row r="164" spans="2:65" s="12" customFormat="1">
      <c r="B164" s="200"/>
      <c r="D164" s="184" t="s">
        <v>316</v>
      </c>
      <c r="E164" s="201" t="s">
        <v>5</v>
      </c>
      <c r="F164" s="202" t="s">
        <v>347</v>
      </c>
      <c r="H164" s="201" t="s">
        <v>5</v>
      </c>
      <c r="I164" s="203"/>
      <c r="L164" s="200"/>
      <c r="M164" s="204"/>
      <c r="N164" s="205"/>
      <c r="O164" s="205"/>
      <c r="P164" s="205"/>
      <c r="Q164" s="205"/>
      <c r="R164" s="205"/>
      <c r="S164" s="205"/>
      <c r="T164" s="206"/>
      <c r="AT164" s="201" t="s">
        <v>316</v>
      </c>
      <c r="AU164" s="201" t="s">
        <v>84</v>
      </c>
      <c r="AV164" s="12" t="s">
        <v>24</v>
      </c>
      <c r="AW164" s="12" t="s">
        <v>39</v>
      </c>
      <c r="AX164" s="12" t="s">
        <v>75</v>
      </c>
      <c r="AY164" s="201" t="s">
        <v>123</v>
      </c>
    </row>
    <row r="165" spans="2:65" s="11" customFormat="1">
      <c r="B165" s="192"/>
      <c r="D165" s="184" t="s">
        <v>316</v>
      </c>
      <c r="E165" s="193" t="s">
        <v>5</v>
      </c>
      <c r="F165" s="194" t="s">
        <v>348</v>
      </c>
      <c r="H165" s="195">
        <v>2640.61</v>
      </c>
      <c r="I165" s="196"/>
      <c r="L165" s="192"/>
      <c r="M165" s="197"/>
      <c r="N165" s="198"/>
      <c r="O165" s="198"/>
      <c r="P165" s="198"/>
      <c r="Q165" s="198"/>
      <c r="R165" s="198"/>
      <c r="S165" s="198"/>
      <c r="T165" s="199"/>
      <c r="AT165" s="193" t="s">
        <v>316</v>
      </c>
      <c r="AU165" s="193" t="s">
        <v>84</v>
      </c>
      <c r="AV165" s="11" t="s">
        <v>84</v>
      </c>
      <c r="AW165" s="11" t="s">
        <v>39</v>
      </c>
      <c r="AX165" s="11" t="s">
        <v>24</v>
      </c>
      <c r="AY165" s="193" t="s">
        <v>123</v>
      </c>
    </row>
    <row r="166" spans="2:65" s="1" customFormat="1" ht="16.5" customHeight="1">
      <c r="B166" s="171"/>
      <c r="C166" s="172" t="s">
        <v>349</v>
      </c>
      <c r="D166" s="172" t="s">
        <v>126</v>
      </c>
      <c r="E166" s="173" t="s">
        <v>350</v>
      </c>
      <c r="F166" s="174" t="s">
        <v>351</v>
      </c>
      <c r="G166" s="175" t="s">
        <v>308</v>
      </c>
      <c r="H166" s="176">
        <v>2640.61</v>
      </c>
      <c r="I166" s="177">
        <v>10</v>
      </c>
      <c r="J166" s="178">
        <f>ROUND(I166*H166,2)</f>
        <v>26406.1</v>
      </c>
      <c r="K166" s="174" t="s">
        <v>195</v>
      </c>
      <c r="L166" s="39"/>
      <c r="M166" s="179" t="s">
        <v>5</v>
      </c>
      <c r="N166" s="180" t="s">
        <v>46</v>
      </c>
      <c r="O166" s="40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AR166" s="22" t="s">
        <v>146</v>
      </c>
      <c r="AT166" s="22" t="s">
        <v>126</v>
      </c>
      <c r="AU166" s="22" t="s">
        <v>84</v>
      </c>
      <c r="AY166" s="22" t="s">
        <v>123</v>
      </c>
      <c r="BE166" s="183">
        <f>IF(N166="základní",J166,0)</f>
        <v>26406.1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22" t="s">
        <v>24</v>
      </c>
      <c r="BK166" s="183">
        <f>ROUND(I166*H166,2)</f>
        <v>26406.1</v>
      </c>
      <c r="BL166" s="22" t="s">
        <v>146</v>
      </c>
      <c r="BM166" s="22" t="s">
        <v>352</v>
      </c>
    </row>
    <row r="167" spans="2:65" s="1" customFormat="1" ht="36">
      <c r="B167" s="39"/>
      <c r="D167" s="184" t="s">
        <v>132</v>
      </c>
      <c r="F167" s="185" t="s">
        <v>353</v>
      </c>
      <c r="I167" s="186"/>
      <c r="L167" s="39"/>
      <c r="M167" s="187"/>
      <c r="N167" s="40"/>
      <c r="O167" s="40"/>
      <c r="P167" s="40"/>
      <c r="Q167" s="40"/>
      <c r="R167" s="40"/>
      <c r="S167" s="40"/>
      <c r="T167" s="68"/>
      <c r="AT167" s="22" t="s">
        <v>132</v>
      </c>
      <c r="AU167" s="22" t="s">
        <v>84</v>
      </c>
    </row>
    <row r="168" spans="2:65" s="12" customFormat="1">
      <c r="B168" s="200"/>
      <c r="D168" s="184" t="s">
        <v>316</v>
      </c>
      <c r="E168" s="201" t="s">
        <v>5</v>
      </c>
      <c r="F168" s="202" t="s">
        <v>354</v>
      </c>
      <c r="H168" s="201" t="s">
        <v>5</v>
      </c>
      <c r="I168" s="203"/>
      <c r="L168" s="200"/>
      <c r="M168" s="204"/>
      <c r="N168" s="205"/>
      <c r="O168" s="205"/>
      <c r="P168" s="205"/>
      <c r="Q168" s="205"/>
      <c r="R168" s="205"/>
      <c r="S168" s="205"/>
      <c r="T168" s="206"/>
      <c r="AT168" s="201" t="s">
        <v>316</v>
      </c>
      <c r="AU168" s="201" t="s">
        <v>84</v>
      </c>
      <c r="AV168" s="12" t="s">
        <v>24</v>
      </c>
      <c r="AW168" s="12" t="s">
        <v>39</v>
      </c>
      <c r="AX168" s="12" t="s">
        <v>75</v>
      </c>
      <c r="AY168" s="201" t="s">
        <v>123</v>
      </c>
    </row>
    <row r="169" spans="2:65" s="11" customFormat="1">
      <c r="B169" s="192"/>
      <c r="D169" s="184" t="s">
        <v>316</v>
      </c>
      <c r="E169" s="193" t="s">
        <v>5</v>
      </c>
      <c r="F169" s="194" t="s">
        <v>355</v>
      </c>
      <c r="H169" s="195">
        <v>2640.61</v>
      </c>
      <c r="I169" s="196"/>
      <c r="L169" s="192"/>
      <c r="M169" s="197"/>
      <c r="N169" s="198"/>
      <c r="O169" s="198"/>
      <c r="P169" s="198"/>
      <c r="Q169" s="198"/>
      <c r="R169" s="198"/>
      <c r="S169" s="198"/>
      <c r="T169" s="199"/>
      <c r="AT169" s="193" t="s">
        <v>316</v>
      </c>
      <c r="AU169" s="193" t="s">
        <v>84</v>
      </c>
      <c r="AV169" s="11" t="s">
        <v>84</v>
      </c>
      <c r="AW169" s="11" t="s">
        <v>39</v>
      </c>
      <c r="AX169" s="11" t="s">
        <v>24</v>
      </c>
      <c r="AY169" s="193" t="s">
        <v>123</v>
      </c>
    </row>
    <row r="170" spans="2:65" s="1" customFormat="1" ht="25.5" customHeight="1">
      <c r="B170" s="171"/>
      <c r="C170" s="172" t="s">
        <v>356</v>
      </c>
      <c r="D170" s="172" t="s">
        <v>126</v>
      </c>
      <c r="E170" s="173" t="s">
        <v>357</v>
      </c>
      <c r="F170" s="174" t="s">
        <v>358</v>
      </c>
      <c r="G170" s="175" t="s">
        <v>308</v>
      </c>
      <c r="H170" s="176">
        <v>23586.1</v>
      </c>
      <c r="I170" s="177">
        <v>10</v>
      </c>
      <c r="J170" s="178">
        <f>ROUND(I170*H170,2)</f>
        <v>235861</v>
      </c>
      <c r="K170" s="174" t="s">
        <v>195</v>
      </c>
      <c r="L170" s="39"/>
      <c r="M170" s="179" t="s">
        <v>5</v>
      </c>
      <c r="N170" s="180" t="s">
        <v>46</v>
      </c>
      <c r="O170" s="40"/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AR170" s="22" t="s">
        <v>146</v>
      </c>
      <c r="AT170" s="22" t="s">
        <v>126</v>
      </c>
      <c r="AU170" s="22" t="s">
        <v>84</v>
      </c>
      <c r="AY170" s="22" t="s">
        <v>123</v>
      </c>
      <c r="BE170" s="183">
        <f>IF(N170="základní",J170,0)</f>
        <v>235861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22" t="s">
        <v>24</v>
      </c>
      <c r="BK170" s="183">
        <f>ROUND(I170*H170,2)</f>
        <v>235861</v>
      </c>
      <c r="BL170" s="22" t="s">
        <v>146</v>
      </c>
      <c r="BM170" s="22" t="s">
        <v>359</v>
      </c>
    </row>
    <row r="171" spans="2:65" s="1" customFormat="1" ht="36">
      <c r="B171" s="39"/>
      <c r="D171" s="184" t="s">
        <v>132</v>
      </c>
      <c r="F171" s="185" t="s">
        <v>360</v>
      </c>
      <c r="I171" s="186"/>
      <c r="L171" s="39"/>
      <c r="M171" s="187"/>
      <c r="N171" s="40"/>
      <c r="O171" s="40"/>
      <c r="P171" s="40"/>
      <c r="Q171" s="40"/>
      <c r="R171" s="40"/>
      <c r="S171" s="40"/>
      <c r="T171" s="68"/>
      <c r="AT171" s="22" t="s">
        <v>132</v>
      </c>
      <c r="AU171" s="22" t="s">
        <v>84</v>
      </c>
    </row>
    <row r="172" spans="2:65" s="12" customFormat="1">
      <c r="B172" s="200"/>
      <c r="D172" s="184" t="s">
        <v>316</v>
      </c>
      <c r="E172" s="201" t="s">
        <v>5</v>
      </c>
      <c r="F172" s="202" t="s">
        <v>361</v>
      </c>
      <c r="H172" s="201" t="s">
        <v>5</v>
      </c>
      <c r="I172" s="203"/>
      <c r="L172" s="200"/>
      <c r="M172" s="204"/>
      <c r="N172" s="205"/>
      <c r="O172" s="205"/>
      <c r="P172" s="205"/>
      <c r="Q172" s="205"/>
      <c r="R172" s="205"/>
      <c r="S172" s="205"/>
      <c r="T172" s="206"/>
      <c r="AT172" s="201" t="s">
        <v>316</v>
      </c>
      <c r="AU172" s="201" t="s">
        <v>84</v>
      </c>
      <c r="AV172" s="12" t="s">
        <v>24</v>
      </c>
      <c r="AW172" s="12" t="s">
        <v>39</v>
      </c>
      <c r="AX172" s="12" t="s">
        <v>75</v>
      </c>
      <c r="AY172" s="201" t="s">
        <v>123</v>
      </c>
    </row>
    <row r="173" spans="2:65" s="11" customFormat="1">
      <c r="B173" s="192"/>
      <c r="D173" s="184" t="s">
        <v>316</v>
      </c>
      <c r="E173" s="193" t="s">
        <v>5</v>
      </c>
      <c r="F173" s="194" t="s">
        <v>362</v>
      </c>
      <c r="H173" s="195">
        <v>23586.1</v>
      </c>
      <c r="I173" s="196"/>
      <c r="L173" s="192"/>
      <c r="M173" s="197"/>
      <c r="N173" s="198"/>
      <c r="O173" s="198"/>
      <c r="P173" s="198"/>
      <c r="Q173" s="198"/>
      <c r="R173" s="198"/>
      <c r="S173" s="198"/>
      <c r="T173" s="199"/>
      <c r="AT173" s="193" t="s">
        <v>316</v>
      </c>
      <c r="AU173" s="193" t="s">
        <v>84</v>
      </c>
      <c r="AV173" s="11" t="s">
        <v>84</v>
      </c>
      <c r="AW173" s="11" t="s">
        <v>39</v>
      </c>
      <c r="AX173" s="11" t="s">
        <v>24</v>
      </c>
      <c r="AY173" s="193" t="s">
        <v>123</v>
      </c>
    </row>
    <row r="174" spans="2:65" s="1" customFormat="1" ht="16.5" customHeight="1">
      <c r="B174" s="171"/>
      <c r="C174" s="172" t="s">
        <v>363</v>
      </c>
      <c r="D174" s="172" t="s">
        <v>126</v>
      </c>
      <c r="E174" s="173" t="s">
        <v>364</v>
      </c>
      <c r="F174" s="174" t="s">
        <v>365</v>
      </c>
      <c r="G174" s="175" t="s">
        <v>308</v>
      </c>
      <c r="H174" s="176">
        <v>2358.61</v>
      </c>
      <c r="I174" s="177">
        <v>10</v>
      </c>
      <c r="J174" s="178">
        <f>ROUND(I174*H174,2)</f>
        <v>23586.1</v>
      </c>
      <c r="K174" s="174" t="s">
        <v>195</v>
      </c>
      <c r="L174" s="39"/>
      <c r="M174" s="179" t="s">
        <v>5</v>
      </c>
      <c r="N174" s="180" t="s">
        <v>46</v>
      </c>
      <c r="O174" s="40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AR174" s="22" t="s">
        <v>146</v>
      </c>
      <c r="AT174" s="22" t="s">
        <v>126</v>
      </c>
      <c r="AU174" s="22" t="s">
        <v>84</v>
      </c>
      <c r="AY174" s="22" t="s">
        <v>123</v>
      </c>
      <c r="BE174" s="183">
        <f>IF(N174="základní",J174,0)</f>
        <v>23586.1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22" t="s">
        <v>24</v>
      </c>
      <c r="BK174" s="183">
        <f>ROUND(I174*H174,2)</f>
        <v>23586.1</v>
      </c>
      <c r="BL174" s="22" t="s">
        <v>146</v>
      </c>
      <c r="BM174" s="22" t="s">
        <v>366</v>
      </c>
    </row>
    <row r="175" spans="2:65" s="11" customFormat="1">
      <c r="B175" s="192"/>
      <c r="D175" s="184" t="s">
        <v>316</v>
      </c>
      <c r="E175" s="193" t="s">
        <v>5</v>
      </c>
      <c r="F175" s="194" t="s">
        <v>367</v>
      </c>
      <c r="H175" s="195">
        <v>2358.61</v>
      </c>
      <c r="I175" s="196"/>
      <c r="L175" s="192"/>
      <c r="M175" s="197"/>
      <c r="N175" s="198"/>
      <c r="O175" s="198"/>
      <c r="P175" s="198"/>
      <c r="Q175" s="198"/>
      <c r="R175" s="198"/>
      <c r="S175" s="198"/>
      <c r="T175" s="199"/>
      <c r="AT175" s="193" t="s">
        <v>316</v>
      </c>
      <c r="AU175" s="193" t="s">
        <v>84</v>
      </c>
      <c r="AV175" s="11" t="s">
        <v>84</v>
      </c>
      <c r="AW175" s="11" t="s">
        <v>39</v>
      </c>
      <c r="AX175" s="11" t="s">
        <v>24</v>
      </c>
      <c r="AY175" s="193" t="s">
        <v>123</v>
      </c>
    </row>
    <row r="176" spans="2:65" s="1" customFormat="1" ht="16.5" customHeight="1">
      <c r="B176" s="171"/>
      <c r="C176" s="172" t="s">
        <v>368</v>
      </c>
      <c r="D176" s="172" t="s">
        <v>126</v>
      </c>
      <c r="E176" s="173" t="s">
        <v>369</v>
      </c>
      <c r="F176" s="174" t="s">
        <v>370</v>
      </c>
      <c r="G176" s="175" t="s">
        <v>371</v>
      </c>
      <c r="H176" s="176">
        <v>4717.22</v>
      </c>
      <c r="I176" s="177">
        <v>10</v>
      </c>
      <c r="J176" s="178">
        <f>ROUND(I176*H176,2)</f>
        <v>47172.2</v>
      </c>
      <c r="K176" s="174" t="s">
        <v>195</v>
      </c>
      <c r="L176" s="39"/>
      <c r="M176" s="179" t="s">
        <v>5</v>
      </c>
      <c r="N176" s="180" t="s">
        <v>46</v>
      </c>
      <c r="O176" s="40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AR176" s="22" t="s">
        <v>146</v>
      </c>
      <c r="AT176" s="22" t="s">
        <v>126</v>
      </c>
      <c r="AU176" s="22" t="s">
        <v>84</v>
      </c>
      <c r="AY176" s="22" t="s">
        <v>123</v>
      </c>
      <c r="BE176" s="183">
        <f>IF(N176="základní",J176,0)</f>
        <v>47172.2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22" t="s">
        <v>24</v>
      </c>
      <c r="BK176" s="183">
        <f>ROUND(I176*H176,2)</f>
        <v>47172.2</v>
      </c>
      <c r="BL176" s="22" t="s">
        <v>146</v>
      </c>
      <c r="BM176" s="22" t="s">
        <v>372</v>
      </c>
    </row>
    <row r="177" spans="2:65" s="1" customFormat="1">
      <c r="B177" s="39"/>
      <c r="D177" s="184" t="s">
        <v>132</v>
      </c>
      <c r="F177" s="185" t="s">
        <v>373</v>
      </c>
      <c r="I177" s="186"/>
      <c r="L177" s="39"/>
      <c r="M177" s="187"/>
      <c r="N177" s="40"/>
      <c r="O177" s="40"/>
      <c r="P177" s="40"/>
      <c r="Q177" s="40"/>
      <c r="R177" s="40"/>
      <c r="S177" s="40"/>
      <c r="T177" s="68"/>
      <c r="AT177" s="22" t="s">
        <v>132</v>
      </c>
      <c r="AU177" s="22" t="s">
        <v>84</v>
      </c>
    </row>
    <row r="178" spans="2:65" s="12" customFormat="1">
      <c r="B178" s="200"/>
      <c r="D178" s="184" t="s">
        <v>316</v>
      </c>
      <c r="E178" s="201" t="s">
        <v>5</v>
      </c>
      <c r="F178" s="202" t="s">
        <v>374</v>
      </c>
      <c r="H178" s="201" t="s">
        <v>5</v>
      </c>
      <c r="I178" s="203"/>
      <c r="L178" s="200"/>
      <c r="M178" s="204"/>
      <c r="N178" s="205"/>
      <c r="O178" s="205"/>
      <c r="P178" s="205"/>
      <c r="Q178" s="205"/>
      <c r="R178" s="205"/>
      <c r="S178" s="205"/>
      <c r="T178" s="206"/>
      <c r="AT178" s="201" t="s">
        <v>316</v>
      </c>
      <c r="AU178" s="201" t="s">
        <v>84</v>
      </c>
      <c r="AV178" s="12" t="s">
        <v>24</v>
      </c>
      <c r="AW178" s="12" t="s">
        <v>39</v>
      </c>
      <c r="AX178" s="12" t="s">
        <v>75</v>
      </c>
      <c r="AY178" s="201" t="s">
        <v>123</v>
      </c>
    </row>
    <row r="179" spans="2:65" s="11" customFormat="1">
      <c r="B179" s="192"/>
      <c r="D179" s="184" t="s">
        <v>316</v>
      </c>
      <c r="E179" s="193" t="s">
        <v>5</v>
      </c>
      <c r="F179" s="194" t="s">
        <v>375</v>
      </c>
      <c r="H179" s="195">
        <v>4717.22</v>
      </c>
      <c r="I179" s="196"/>
      <c r="L179" s="192"/>
      <c r="M179" s="197"/>
      <c r="N179" s="198"/>
      <c r="O179" s="198"/>
      <c r="P179" s="198"/>
      <c r="Q179" s="198"/>
      <c r="R179" s="198"/>
      <c r="S179" s="198"/>
      <c r="T179" s="199"/>
      <c r="AT179" s="193" t="s">
        <v>316</v>
      </c>
      <c r="AU179" s="193" t="s">
        <v>84</v>
      </c>
      <c r="AV179" s="11" t="s">
        <v>84</v>
      </c>
      <c r="AW179" s="11" t="s">
        <v>39</v>
      </c>
      <c r="AX179" s="11" t="s">
        <v>24</v>
      </c>
      <c r="AY179" s="193" t="s">
        <v>123</v>
      </c>
    </row>
    <row r="180" spans="2:65" s="1" customFormat="1" ht="16.5" customHeight="1">
      <c r="B180" s="171"/>
      <c r="C180" s="172" t="s">
        <v>376</v>
      </c>
      <c r="D180" s="172" t="s">
        <v>126</v>
      </c>
      <c r="E180" s="173" t="s">
        <v>377</v>
      </c>
      <c r="F180" s="174" t="s">
        <v>378</v>
      </c>
      <c r="G180" s="175" t="s">
        <v>308</v>
      </c>
      <c r="H180" s="176">
        <v>63.8</v>
      </c>
      <c r="I180" s="177">
        <v>10</v>
      </c>
      <c r="J180" s="178">
        <f>ROUND(I180*H180,2)</f>
        <v>638</v>
      </c>
      <c r="K180" s="174" t="s">
        <v>195</v>
      </c>
      <c r="L180" s="39"/>
      <c r="M180" s="179" t="s">
        <v>5</v>
      </c>
      <c r="N180" s="180" t="s">
        <v>46</v>
      </c>
      <c r="O180" s="40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AR180" s="22" t="s">
        <v>146</v>
      </c>
      <c r="AT180" s="22" t="s">
        <v>126</v>
      </c>
      <c r="AU180" s="22" t="s">
        <v>84</v>
      </c>
      <c r="AY180" s="22" t="s">
        <v>123</v>
      </c>
      <c r="BE180" s="183">
        <f>IF(N180="základní",J180,0)</f>
        <v>638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22" t="s">
        <v>24</v>
      </c>
      <c r="BK180" s="183">
        <f>ROUND(I180*H180,2)</f>
        <v>638</v>
      </c>
      <c r="BL180" s="22" t="s">
        <v>146</v>
      </c>
      <c r="BM180" s="22" t="s">
        <v>379</v>
      </c>
    </row>
    <row r="181" spans="2:65" s="1" customFormat="1" ht="36">
      <c r="B181" s="39"/>
      <c r="D181" s="184" t="s">
        <v>132</v>
      </c>
      <c r="F181" s="185" t="s">
        <v>380</v>
      </c>
      <c r="I181" s="186"/>
      <c r="L181" s="39"/>
      <c r="M181" s="187"/>
      <c r="N181" s="40"/>
      <c r="O181" s="40"/>
      <c r="P181" s="40"/>
      <c r="Q181" s="40"/>
      <c r="R181" s="40"/>
      <c r="S181" s="40"/>
      <c r="T181" s="68"/>
      <c r="AT181" s="22" t="s">
        <v>132</v>
      </c>
      <c r="AU181" s="22" t="s">
        <v>84</v>
      </c>
    </row>
    <row r="182" spans="2:65" s="12" customFormat="1">
      <c r="B182" s="200"/>
      <c r="D182" s="184" t="s">
        <v>316</v>
      </c>
      <c r="E182" s="201" t="s">
        <v>5</v>
      </c>
      <c r="F182" s="202" t="s">
        <v>381</v>
      </c>
      <c r="H182" s="201" t="s">
        <v>5</v>
      </c>
      <c r="I182" s="203"/>
      <c r="L182" s="200"/>
      <c r="M182" s="204"/>
      <c r="N182" s="205"/>
      <c r="O182" s="205"/>
      <c r="P182" s="205"/>
      <c r="Q182" s="205"/>
      <c r="R182" s="205"/>
      <c r="S182" s="205"/>
      <c r="T182" s="206"/>
      <c r="AT182" s="201" t="s">
        <v>316</v>
      </c>
      <c r="AU182" s="201" t="s">
        <v>84</v>
      </c>
      <c r="AV182" s="12" t="s">
        <v>24</v>
      </c>
      <c r="AW182" s="12" t="s">
        <v>39</v>
      </c>
      <c r="AX182" s="12" t="s">
        <v>75</v>
      </c>
      <c r="AY182" s="201" t="s">
        <v>123</v>
      </c>
    </row>
    <row r="183" spans="2:65" s="11" customFormat="1">
      <c r="B183" s="192"/>
      <c r="D183" s="184" t="s">
        <v>316</v>
      </c>
      <c r="E183" s="193" t="s">
        <v>5</v>
      </c>
      <c r="F183" s="194" t="s">
        <v>382</v>
      </c>
      <c r="H183" s="195">
        <v>63.8</v>
      </c>
      <c r="I183" s="196"/>
      <c r="L183" s="192"/>
      <c r="M183" s="197"/>
      <c r="N183" s="198"/>
      <c r="O183" s="198"/>
      <c r="P183" s="198"/>
      <c r="Q183" s="198"/>
      <c r="R183" s="198"/>
      <c r="S183" s="198"/>
      <c r="T183" s="199"/>
      <c r="AT183" s="193" t="s">
        <v>316</v>
      </c>
      <c r="AU183" s="193" t="s">
        <v>84</v>
      </c>
      <c r="AV183" s="11" t="s">
        <v>84</v>
      </c>
      <c r="AW183" s="11" t="s">
        <v>39</v>
      </c>
      <c r="AX183" s="11" t="s">
        <v>24</v>
      </c>
      <c r="AY183" s="193" t="s">
        <v>123</v>
      </c>
    </row>
    <row r="184" spans="2:65" s="1" customFormat="1" ht="16.5" customHeight="1">
      <c r="B184" s="171"/>
      <c r="C184" s="215" t="s">
        <v>383</v>
      </c>
      <c r="D184" s="215" t="s">
        <v>384</v>
      </c>
      <c r="E184" s="216" t="s">
        <v>385</v>
      </c>
      <c r="F184" s="217" t="s">
        <v>386</v>
      </c>
      <c r="G184" s="218" t="s">
        <v>371</v>
      </c>
      <c r="H184" s="219">
        <v>127.6</v>
      </c>
      <c r="I184" s="220">
        <v>10</v>
      </c>
      <c r="J184" s="221">
        <f>ROUND(I184*H184,2)</f>
        <v>1276</v>
      </c>
      <c r="K184" s="217" t="s">
        <v>195</v>
      </c>
      <c r="L184" s="222"/>
      <c r="M184" s="223" t="s">
        <v>5</v>
      </c>
      <c r="N184" s="224" t="s">
        <v>46</v>
      </c>
      <c r="O184" s="40"/>
      <c r="P184" s="181">
        <f>O184*H184</f>
        <v>0</v>
      </c>
      <c r="Q184" s="181">
        <v>1</v>
      </c>
      <c r="R184" s="181">
        <f>Q184*H184</f>
        <v>127.6</v>
      </c>
      <c r="S184" s="181">
        <v>0</v>
      </c>
      <c r="T184" s="182">
        <f>S184*H184</f>
        <v>0</v>
      </c>
      <c r="AR184" s="22" t="s">
        <v>166</v>
      </c>
      <c r="AT184" s="22" t="s">
        <v>384</v>
      </c>
      <c r="AU184" s="22" t="s">
        <v>84</v>
      </c>
      <c r="AY184" s="22" t="s">
        <v>123</v>
      </c>
      <c r="BE184" s="183">
        <f>IF(N184="základní",J184,0)</f>
        <v>1276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22" t="s">
        <v>24</v>
      </c>
      <c r="BK184" s="183">
        <f>ROUND(I184*H184,2)</f>
        <v>1276</v>
      </c>
      <c r="BL184" s="22" t="s">
        <v>146</v>
      </c>
      <c r="BM184" s="22" t="s">
        <v>387</v>
      </c>
    </row>
    <row r="185" spans="2:65" s="1" customFormat="1" ht="24">
      <c r="B185" s="39"/>
      <c r="D185" s="184" t="s">
        <v>132</v>
      </c>
      <c r="F185" s="185" t="s">
        <v>388</v>
      </c>
      <c r="I185" s="186"/>
      <c r="L185" s="39"/>
      <c r="M185" s="187"/>
      <c r="N185" s="40"/>
      <c r="O185" s="40"/>
      <c r="P185" s="40"/>
      <c r="Q185" s="40"/>
      <c r="R185" s="40"/>
      <c r="S185" s="40"/>
      <c r="T185" s="68"/>
      <c r="AT185" s="22" t="s">
        <v>132</v>
      </c>
      <c r="AU185" s="22" t="s">
        <v>84</v>
      </c>
    </row>
    <row r="186" spans="2:65" s="1" customFormat="1" ht="24">
      <c r="B186" s="39"/>
      <c r="D186" s="184" t="s">
        <v>133</v>
      </c>
      <c r="F186" s="188" t="s">
        <v>389</v>
      </c>
      <c r="I186" s="186"/>
      <c r="L186" s="39"/>
      <c r="M186" s="187"/>
      <c r="N186" s="40"/>
      <c r="O186" s="40"/>
      <c r="P186" s="40"/>
      <c r="Q186" s="40"/>
      <c r="R186" s="40"/>
      <c r="S186" s="40"/>
      <c r="T186" s="68"/>
      <c r="AT186" s="22" t="s">
        <v>133</v>
      </c>
      <c r="AU186" s="22" t="s">
        <v>84</v>
      </c>
    </row>
    <row r="187" spans="2:65" s="11" customFormat="1">
      <c r="B187" s="192"/>
      <c r="D187" s="184" t="s">
        <v>316</v>
      </c>
      <c r="F187" s="194" t="s">
        <v>390</v>
      </c>
      <c r="H187" s="195">
        <v>127.6</v>
      </c>
      <c r="I187" s="196"/>
      <c r="L187" s="192"/>
      <c r="M187" s="197"/>
      <c r="N187" s="198"/>
      <c r="O187" s="198"/>
      <c r="P187" s="198"/>
      <c r="Q187" s="198"/>
      <c r="R187" s="198"/>
      <c r="S187" s="198"/>
      <c r="T187" s="199"/>
      <c r="AT187" s="193" t="s">
        <v>316</v>
      </c>
      <c r="AU187" s="193" t="s">
        <v>84</v>
      </c>
      <c r="AV187" s="11" t="s">
        <v>84</v>
      </c>
      <c r="AW187" s="11" t="s">
        <v>6</v>
      </c>
      <c r="AX187" s="11" t="s">
        <v>24</v>
      </c>
      <c r="AY187" s="193" t="s">
        <v>123</v>
      </c>
    </row>
    <row r="188" spans="2:65" s="1" customFormat="1" ht="16.5" customHeight="1">
      <c r="B188" s="171"/>
      <c r="C188" s="172" t="s">
        <v>391</v>
      </c>
      <c r="D188" s="172" t="s">
        <v>126</v>
      </c>
      <c r="E188" s="173" t="s">
        <v>392</v>
      </c>
      <c r="F188" s="174" t="s">
        <v>393</v>
      </c>
      <c r="G188" s="175" t="s">
        <v>194</v>
      </c>
      <c r="H188" s="176">
        <v>5473.9</v>
      </c>
      <c r="I188" s="177">
        <v>10</v>
      </c>
      <c r="J188" s="178">
        <f>ROUND(I188*H188,2)</f>
        <v>54739</v>
      </c>
      <c r="K188" s="174" t="s">
        <v>195</v>
      </c>
      <c r="L188" s="39"/>
      <c r="M188" s="179" t="s">
        <v>5</v>
      </c>
      <c r="N188" s="180" t="s">
        <v>46</v>
      </c>
      <c r="O188" s="40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AR188" s="22" t="s">
        <v>146</v>
      </c>
      <c r="AT188" s="22" t="s">
        <v>126</v>
      </c>
      <c r="AU188" s="22" t="s">
        <v>84</v>
      </c>
      <c r="AY188" s="22" t="s">
        <v>123</v>
      </c>
      <c r="BE188" s="183">
        <f>IF(N188="základní",J188,0)</f>
        <v>54739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22" t="s">
        <v>24</v>
      </c>
      <c r="BK188" s="183">
        <f>ROUND(I188*H188,2)</f>
        <v>54739</v>
      </c>
      <c r="BL188" s="22" t="s">
        <v>146</v>
      </c>
      <c r="BM188" s="22" t="s">
        <v>394</v>
      </c>
    </row>
    <row r="189" spans="2:65" s="1" customFormat="1">
      <c r="B189" s="39"/>
      <c r="D189" s="184" t="s">
        <v>132</v>
      </c>
      <c r="F189" s="185" t="s">
        <v>395</v>
      </c>
      <c r="I189" s="186"/>
      <c r="L189" s="39"/>
      <c r="M189" s="187"/>
      <c r="N189" s="40"/>
      <c r="O189" s="40"/>
      <c r="P189" s="40"/>
      <c r="Q189" s="40"/>
      <c r="R189" s="40"/>
      <c r="S189" s="40"/>
      <c r="T189" s="68"/>
      <c r="AT189" s="22" t="s">
        <v>132</v>
      </c>
      <c r="AU189" s="22" t="s">
        <v>84</v>
      </c>
    </row>
    <row r="190" spans="2:65" s="1" customFormat="1" ht="24">
      <c r="B190" s="39"/>
      <c r="D190" s="184" t="s">
        <v>133</v>
      </c>
      <c r="F190" s="188" t="s">
        <v>396</v>
      </c>
      <c r="I190" s="186"/>
      <c r="L190" s="39"/>
      <c r="M190" s="187"/>
      <c r="N190" s="40"/>
      <c r="O190" s="40"/>
      <c r="P190" s="40"/>
      <c r="Q190" s="40"/>
      <c r="R190" s="40"/>
      <c r="S190" s="40"/>
      <c r="T190" s="68"/>
      <c r="AT190" s="22" t="s">
        <v>133</v>
      </c>
      <c r="AU190" s="22" t="s">
        <v>84</v>
      </c>
    </row>
    <row r="191" spans="2:65" s="11" customFormat="1">
      <c r="B191" s="192"/>
      <c r="D191" s="184" t="s">
        <v>316</v>
      </c>
      <c r="E191" s="193" t="s">
        <v>5</v>
      </c>
      <c r="F191" s="194" t="s">
        <v>397</v>
      </c>
      <c r="H191" s="195">
        <v>5473.9</v>
      </c>
      <c r="I191" s="196"/>
      <c r="L191" s="192"/>
      <c r="M191" s="197"/>
      <c r="N191" s="198"/>
      <c r="O191" s="198"/>
      <c r="P191" s="198"/>
      <c r="Q191" s="198"/>
      <c r="R191" s="198"/>
      <c r="S191" s="198"/>
      <c r="T191" s="199"/>
      <c r="AT191" s="193" t="s">
        <v>316</v>
      </c>
      <c r="AU191" s="193" t="s">
        <v>84</v>
      </c>
      <c r="AV191" s="11" t="s">
        <v>84</v>
      </c>
      <c r="AW191" s="11" t="s">
        <v>39</v>
      </c>
      <c r="AX191" s="11" t="s">
        <v>24</v>
      </c>
      <c r="AY191" s="193" t="s">
        <v>123</v>
      </c>
    </row>
    <row r="192" spans="2:65" s="1" customFormat="1" ht="25.5" customHeight="1">
      <c r="B192" s="171"/>
      <c r="C192" s="172" t="s">
        <v>398</v>
      </c>
      <c r="D192" s="172" t="s">
        <v>126</v>
      </c>
      <c r="E192" s="173" t="s">
        <v>399</v>
      </c>
      <c r="F192" s="174" t="s">
        <v>400</v>
      </c>
      <c r="G192" s="175" t="s">
        <v>194</v>
      </c>
      <c r="H192" s="176">
        <v>2970</v>
      </c>
      <c r="I192" s="177">
        <v>10</v>
      </c>
      <c r="J192" s="178">
        <f>ROUND(I192*H192,2)</f>
        <v>29700</v>
      </c>
      <c r="K192" s="174" t="s">
        <v>195</v>
      </c>
      <c r="L192" s="39"/>
      <c r="M192" s="179" t="s">
        <v>5</v>
      </c>
      <c r="N192" s="180" t="s">
        <v>46</v>
      </c>
      <c r="O192" s="40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AR192" s="22" t="s">
        <v>146</v>
      </c>
      <c r="AT192" s="22" t="s">
        <v>126</v>
      </c>
      <c r="AU192" s="22" t="s">
        <v>84</v>
      </c>
      <c r="AY192" s="22" t="s">
        <v>123</v>
      </c>
      <c r="BE192" s="183">
        <f>IF(N192="základní",J192,0)</f>
        <v>29700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22" t="s">
        <v>24</v>
      </c>
      <c r="BK192" s="183">
        <f>ROUND(I192*H192,2)</f>
        <v>29700</v>
      </c>
      <c r="BL192" s="22" t="s">
        <v>146</v>
      </c>
      <c r="BM192" s="22" t="s">
        <v>401</v>
      </c>
    </row>
    <row r="193" spans="2:65" s="1" customFormat="1" ht="36">
      <c r="B193" s="39"/>
      <c r="D193" s="184" t="s">
        <v>132</v>
      </c>
      <c r="F193" s="185" t="s">
        <v>402</v>
      </c>
      <c r="I193" s="186"/>
      <c r="L193" s="39"/>
      <c r="M193" s="187"/>
      <c r="N193" s="40"/>
      <c r="O193" s="40"/>
      <c r="P193" s="40"/>
      <c r="Q193" s="40"/>
      <c r="R193" s="40"/>
      <c r="S193" s="40"/>
      <c r="T193" s="68"/>
      <c r="AT193" s="22" t="s">
        <v>132</v>
      </c>
      <c r="AU193" s="22" t="s">
        <v>84</v>
      </c>
    </row>
    <row r="194" spans="2:65" s="1" customFormat="1" ht="24">
      <c r="B194" s="39"/>
      <c r="D194" s="184" t="s">
        <v>133</v>
      </c>
      <c r="F194" s="188" t="s">
        <v>403</v>
      </c>
      <c r="I194" s="186"/>
      <c r="L194" s="39"/>
      <c r="M194" s="187"/>
      <c r="N194" s="40"/>
      <c r="O194" s="40"/>
      <c r="P194" s="40"/>
      <c r="Q194" s="40"/>
      <c r="R194" s="40"/>
      <c r="S194" s="40"/>
      <c r="T194" s="68"/>
      <c r="AT194" s="22" t="s">
        <v>133</v>
      </c>
      <c r="AU194" s="22" t="s">
        <v>84</v>
      </c>
    </row>
    <row r="195" spans="2:65" s="11" customFormat="1">
      <c r="B195" s="192"/>
      <c r="D195" s="184" t="s">
        <v>316</v>
      </c>
      <c r="E195" s="193" t="s">
        <v>5</v>
      </c>
      <c r="F195" s="194" t="s">
        <v>404</v>
      </c>
      <c r="H195" s="195">
        <v>2970</v>
      </c>
      <c r="I195" s="196"/>
      <c r="L195" s="192"/>
      <c r="M195" s="197"/>
      <c r="N195" s="198"/>
      <c r="O195" s="198"/>
      <c r="P195" s="198"/>
      <c r="Q195" s="198"/>
      <c r="R195" s="198"/>
      <c r="S195" s="198"/>
      <c r="T195" s="199"/>
      <c r="AT195" s="193" t="s">
        <v>316</v>
      </c>
      <c r="AU195" s="193" t="s">
        <v>84</v>
      </c>
      <c r="AV195" s="11" t="s">
        <v>84</v>
      </c>
      <c r="AW195" s="11" t="s">
        <v>39</v>
      </c>
      <c r="AX195" s="11" t="s">
        <v>24</v>
      </c>
      <c r="AY195" s="193" t="s">
        <v>123</v>
      </c>
    </row>
    <row r="196" spans="2:65" s="1" customFormat="1" ht="16.5" customHeight="1">
      <c r="B196" s="171"/>
      <c r="C196" s="172" t="s">
        <v>405</v>
      </c>
      <c r="D196" s="172" t="s">
        <v>126</v>
      </c>
      <c r="E196" s="173" t="s">
        <v>406</v>
      </c>
      <c r="F196" s="174" t="s">
        <v>407</v>
      </c>
      <c r="G196" s="175" t="s">
        <v>194</v>
      </c>
      <c r="H196" s="176">
        <v>2970</v>
      </c>
      <c r="I196" s="177">
        <v>10</v>
      </c>
      <c r="J196" s="178">
        <f>ROUND(I196*H196,2)</f>
        <v>29700</v>
      </c>
      <c r="K196" s="174" t="s">
        <v>195</v>
      </c>
      <c r="L196" s="39"/>
      <c r="M196" s="179" t="s">
        <v>5</v>
      </c>
      <c r="N196" s="180" t="s">
        <v>46</v>
      </c>
      <c r="O196" s="40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AR196" s="22" t="s">
        <v>146</v>
      </c>
      <c r="AT196" s="22" t="s">
        <v>126</v>
      </c>
      <c r="AU196" s="22" t="s">
        <v>84</v>
      </c>
      <c r="AY196" s="22" t="s">
        <v>123</v>
      </c>
      <c r="BE196" s="183">
        <f>IF(N196="základní",J196,0)</f>
        <v>29700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22" t="s">
        <v>24</v>
      </c>
      <c r="BK196" s="183">
        <f>ROUND(I196*H196,2)</f>
        <v>29700</v>
      </c>
      <c r="BL196" s="22" t="s">
        <v>146</v>
      </c>
      <c r="BM196" s="22" t="s">
        <v>408</v>
      </c>
    </row>
    <row r="197" spans="2:65" s="1" customFormat="1" ht="24">
      <c r="B197" s="39"/>
      <c r="D197" s="184" t="s">
        <v>132</v>
      </c>
      <c r="F197" s="185" t="s">
        <v>409</v>
      </c>
      <c r="I197" s="186"/>
      <c r="L197" s="39"/>
      <c r="M197" s="187"/>
      <c r="N197" s="40"/>
      <c r="O197" s="40"/>
      <c r="P197" s="40"/>
      <c r="Q197" s="40"/>
      <c r="R197" s="40"/>
      <c r="S197" s="40"/>
      <c r="T197" s="68"/>
      <c r="AT197" s="22" t="s">
        <v>132</v>
      </c>
      <c r="AU197" s="22" t="s">
        <v>84</v>
      </c>
    </row>
    <row r="198" spans="2:65" s="1" customFormat="1" ht="24">
      <c r="B198" s="39"/>
      <c r="D198" s="184" t="s">
        <v>133</v>
      </c>
      <c r="F198" s="188" t="s">
        <v>396</v>
      </c>
      <c r="I198" s="186"/>
      <c r="L198" s="39"/>
      <c r="M198" s="187"/>
      <c r="N198" s="40"/>
      <c r="O198" s="40"/>
      <c r="P198" s="40"/>
      <c r="Q198" s="40"/>
      <c r="R198" s="40"/>
      <c r="S198" s="40"/>
      <c r="T198" s="68"/>
      <c r="AT198" s="22" t="s">
        <v>133</v>
      </c>
      <c r="AU198" s="22" t="s">
        <v>84</v>
      </c>
    </row>
    <row r="199" spans="2:65" s="11" customFormat="1">
      <c r="B199" s="192"/>
      <c r="D199" s="184" t="s">
        <v>316</v>
      </c>
      <c r="E199" s="193" t="s">
        <v>5</v>
      </c>
      <c r="F199" s="194" t="s">
        <v>404</v>
      </c>
      <c r="H199" s="195">
        <v>2970</v>
      </c>
      <c r="I199" s="196"/>
      <c r="L199" s="192"/>
      <c r="M199" s="197"/>
      <c r="N199" s="198"/>
      <c r="O199" s="198"/>
      <c r="P199" s="198"/>
      <c r="Q199" s="198"/>
      <c r="R199" s="198"/>
      <c r="S199" s="198"/>
      <c r="T199" s="199"/>
      <c r="AT199" s="193" t="s">
        <v>316</v>
      </c>
      <c r="AU199" s="193" t="s">
        <v>84</v>
      </c>
      <c r="AV199" s="11" t="s">
        <v>84</v>
      </c>
      <c r="AW199" s="11" t="s">
        <v>39</v>
      </c>
      <c r="AX199" s="11" t="s">
        <v>24</v>
      </c>
      <c r="AY199" s="193" t="s">
        <v>123</v>
      </c>
    </row>
    <row r="200" spans="2:65" s="1" customFormat="1" ht="16.5" customHeight="1">
      <c r="B200" s="171"/>
      <c r="C200" s="215" t="s">
        <v>410</v>
      </c>
      <c r="D200" s="215" t="s">
        <v>384</v>
      </c>
      <c r="E200" s="216" t="s">
        <v>411</v>
      </c>
      <c r="F200" s="217" t="s">
        <v>412</v>
      </c>
      <c r="G200" s="218" t="s">
        <v>413</v>
      </c>
      <c r="H200" s="219">
        <v>89.1</v>
      </c>
      <c r="I200" s="220">
        <v>10</v>
      </c>
      <c r="J200" s="221">
        <f>ROUND(I200*H200,2)</f>
        <v>891</v>
      </c>
      <c r="K200" s="217" t="s">
        <v>195</v>
      </c>
      <c r="L200" s="222"/>
      <c r="M200" s="223" t="s">
        <v>5</v>
      </c>
      <c r="N200" s="224" t="s">
        <v>46</v>
      </c>
      <c r="O200" s="40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AR200" s="22" t="s">
        <v>166</v>
      </c>
      <c r="AT200" s="22" t="s">
        <v>384</v>
      </c>
      <c r="AU200" s="22" t="s">
        <v>84</v>
      </c>
      <c r="AY200" s="22" t="s">
        <v>123</v>
      </c>
      <c r="BE200" s="183">
        <f>IF(N200="základní",J200,0)</f>
        <v>891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22" t="s">
        <v>24</v>
      </c>
      <c r="BK200" s="183">
        <f>ROUND(I200*H200,2)</f>
        <v>891</v>
      </c>
      <c r="BL200" s="22" t="s">
        <v>146</v>
      </c>
      <c r="BM200" s="22" t="s">
        <v>414</v>
      </c>
    </row>
    <row r="201" spans="2:65" s="1" customFormat="1">
      <c r="B201" s="39"/>
      <c r="D201" s="184" t="s">
        <v>132</v>
      </c>
      <c r="F201" s="185" t="s">
        <v>415</v>
      </c>
      <c r="I201" s="186"/>
      <c r="L201" s="39"/>
      <c r="M201" s="187"/>
      <c r="N201" s="40"/>
      <c r="O201" s="40"/>
      <c r="P201" s="40"/>
      <c r="Q201" s="40"/>
      <c r="R201" s="40"/>
      <c r="S201" s="40"/>
      <c r="T201" s="68"/>
      <c r="AT201" s="22" t="s">
        <v>132</v>
      </c>
      <c r="AU201" s="22" t="s">
        <v>84</v>
      </c>
    </row>
    <row r="202" spans="2:65" s="11" customFormat="1">
      <c r="B202" s="192"/>
      <c r="D202" s="184" t="s">
        <v>316</v>
      </c>
      <c r="E202" s="193" t="s">
        <v>5</v>
      </c>
      <c r="F202" s="194" t="s">
        <v>416</v>
      </c>
      <c r="H202" s="195">
        <v>89.1</v>
      </c>
      <c r="I202" s="196"/>
      <c r="L202" s="192"/>
      <c r="M202" s="197"/>
      <c r="N202" s="198"/>
      <c r="O202" s="198"/>
      <c r="P202" s="198"/>
      <c r="Q202" s="198"/>
      <c r="R202" s="198"/>
      <c r="S202" s="198"/>
      <c r="T202" s="199"/>
      <c r="AT202" s="193" t="s">
        <v>316</v>
      </c>
      <c r="AU202" s="193" t="s">
        <v>84</v>
      </c>
      <c r="AV202" s="11" t="s">
        <v>84</v>
      </c>
      <c r="AW202" s="11" t="s">
        <v>39</v>
      </c>
      <c r="AX202" s="11" t="s">
        <v>24</v>
      </c>
      <c r="AY202" s="193" t="s">
        <v>123</v>
      </c>
    </row>
    <row r="203" spans="2:65" s="10" customFormat="1" ht="29.85" customHeight="1">
      <c r="B203" s="158"/>
      <c r="D203" s="159" t="s">
        <v>74</v>
      </c>
      <c r="E203" s="169" t="s">
        <v>84</v>
      </c>
      <c r="F203" s="169" t="s">
        <v>417</v>
      </c>
      <c r="I203" s="161"/>
      <c r="J203" s="170">
        <f>BK203</f>
        <v>9472.2999999999993</v>
      </c>
      <c r="L203" s="158"/>
      <c r="M203" s="163"/>
      <c r="N203" s="164"/>
      <c r="O203" s="164"/>
      <c r="P203" s="165">
        <f>P204+SUM(P205:P229)</f>
        <v>0</v>
      </c>
      <c r="Q203" s="164"/>
      <c r="R203" s="165">
        <f>R204+SUM(R205:R229)</f>
        <v>239.46524969999999</v>
      </c>
      <c r="S203" s="164"/>
      <c r="T203" s="166">
        <f>T204+SUM(T205:T229)</f>
        <v>0</v>
      </c>
      <c r="AR203" s="159" t="s">
        <v>24</v>
      </c>
      <c r="AT203" s="167" t="s">
        <v>74</v>
      </c>
      <c r="AU203" s="167" t="s">
        <v>24</v>
      </c>
      <c r="AY203" s="159" t="s">
        <v>123</v>
      </c>
      <c r="BK203" s="168">
        <f>BK204+SUM(BK205:BK229)</f>
        <v>9472.2999999999993</v>
      </c>
    </row>
    <row r="204" spans="2:65" s="1" customFormat="1" ht="25.5" customHeight="1">
      <c r="B204" s="171"/>
      <c r="C204" s="172" t="s">
        <v>418</v>
      </c>
      <c r="D204" s="172" t="s">
        <v>126</v>
      </c>
      <c r="E204" s="173" t="s">
        <v>419</v>
      </c>
      <c r="F204" s="174" t="s">
        <v>420</v>
      </c>
      <c r="G204" s="175" t="s">
        <v>308</v>
      </c>
      <c r="H204" s="176">
        <v>12</v>
      </c>
      <c r="I204" s="177">
        <v>10</v>
      </c>
      <c r="J204" s="178">
        <f>ROUND(I204*H204,2)</f>
        <v>120</v>
      </c>
      <c r="K204" s="174" t="s">
        <v>195</v>
      </c>
      <c r="L204" s="39"/>
      <c r="M204" s="179" t="s">
        <v>5</v>
      </c>
      <c r="N204" s="180" t="s">
        <v>46</v>
      </c>
      <c r="O204" s="40"/>
      <c r="P204" s="181">
        <f>O204*H204</f>
        <v>0</v>
      </c>
      <c r="Q204" s="181">
        <v>1.63</v>
      </c>
      <c r="R204" s="181">
        <f>Q204*H204</f>
        <v>19.559999999999999</v>
      </c>
      <c r="S204" s="181">
        <v>0</v>
      </c>
      <c r="T204" s="182">
        <f>S204*H204</f>
        <v>0</v>
      </c>
      <c r="AR204" s="22" t="s">
        <v>146</v>
      </c>
      <c r="AT204" s="22" t="s">
        <v>126</v>
      </c>
      <c r="AU204" s="22" t="s">
        <v>84</v>
      </c>
      <c r="AY204" s="22" t="s">
        <v>123</v>
      </c>
      <c r="BE204" s="183">
        <f>IF(N204="základní",J204,0)</f>
        <v>120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22" t="s">
        <v>24</v>
      </c>
      <c r="BK204" s="183">
        <f>ROUND(I204*H204,2)</f>
        <v>120</v>
      </c>
      <c r="BL204" s="22" t="s">
        <v>146</v>
      </c>
      <c r="BM204" s="22" t="s">
        <v>421</v>
      </c>
    </row>
    <row r="205" spans="2:65" s="1" customFormat="1" ht="24">
      <c r="B205" s="39"/>
      <c r="D205" s="184" t="s">
        <v>132</v>
      </c>
      <c r="F205" s="185" t="s">
        <v>422</v>
      </c>
      <c r="I205" s="186"/>
      <c r="L205" s="39"/>
      <c r="M205" s="187"/>
      <c r="N205" s="40"/>
      <c r="O205" s="40"/>
      <c r="P205" s="40"/>
      <c r="Q205" s="40"/>
      <c r="R205" s="40"/>
      <c r="S205" s="40"/>
      <c r="T205" s="68"/>
      <c r="AT205" s="22" t="s">
        <v>132</v>
      </c>
      <c r="AU205" s="22" t="s">
        <v>84</v>
      </c>
    </row>
    <row r="206" spans="2:65" s="12" customFormat="1">
      <c r="B206" s="200"/>
      <c r="D206" s="184" t="s">
        <v>316</v>
      </c>
      <c r="E206" s="201" t="s">
        <v>5</v>
      </c>
      <c r="F206" s="202" t="s">
        <v>423</v>
      </c>
      <c r="H206" s="201" t="s">
        <v>5</v>
      </c>
      <c r="I206" s="203"/>
      <c r="L206" s="200"/>
      <c r="M206" s="204"/>
      <c r="N206" s="205"/>
      <c r="O206" s="205"/>
      <c r="P206" s="205"/>
      <c r="Q206" s="205"/>
      <c r="R206" s="205"/>
      <c r="S206" s="205"/>
      <c r="T206" s="206"/>
      <c r="AT206" s="201" t="s">
        <v>316</v>
      </c>
      <c r="AU206" s="201" t="s">
        <v>84</v>
      </c>
      <c r="AV206" s="12" t="s">
        <v>24</v>
      </c>
      <c r="AW206" s="12" t="s">
        <v>39</v>
      </c>
      <c r="AX206" s="12" t="s">
        <v>75</v>
      </c>
      <c r="AY206" s="201" t="s">
        <v>123</v>
      </c>
    </row>
    <row r="207" spans="2:65" s="11" customFormat="1">
      <c r="B207" s="192"/>
      <c r="D207" s="184" t="s">
        <v>316</v>
      </c>
      <c r="E207" s="193" t="s">
        <v>5</v>
      </c>
      <c r="F207" s="194" t="s">
        <v>331</v>
      </c>
      <c r="H207" s="195">
        <v>12</v>
      </c>
      <c r="I207" s="196"/>
      <c r="L207" s="192"/>
      <c r="M207" s="197"/>
      <c r="N207" s="198"/>
      <c r="O207" s="198"/>
      <c r="P207" s="198"/>
      <c r="Q207" s="198"/>
      <c r="R207" s="198"/>
      <c r="S207" s="198"/>
      <c r="T207" s="199"/>
      <c r="AT207" s="193" t="s">
        <v>316</v>
      </c>
      <c r="AU207" s="193" t="s">
        <v>84</v>
      </c>
      <c r="AV207" s="11" t="s">
        <v>84</v>
      </c>
      <c r="AW207" s="11" t="s">
        <v>39</v>
      </c>
      <c r="AX207" s="11" t="s">
        <v>24</v>
      </c>
      <c r="AY207" s="193" t="s">
        <v>123</v>
      </c>
    </row>
    <row r="208" spans="2:65" s="1" customFormat="1" ht="25.5" customHeight="1">
      <c r="B208" s="171"/>
      <c r="C208" s="172" t="s">
        <v>424</v>
      </c>
      <c r="D208" s="172" t="s">
        <v>126</v>
      </c>
      <c r="E208" s="173" t="s">
        <v>425</v>
      </c>
      <c r="F208" s="174" t="s">
        <v>426</v>
      </c>
      <c r="G208" s="175" t="s">
        <v>427</v>
      </c>
      <c r="H208" s="176">
        <v>920</v>
      </c>
      <c r="I208" s="177">
        <v>10</v>
      </c>
      <c r="J208" s="178">
        <f>ROUND(I208*H208,2)</f>
        <v>9200</v>
      </c>
      <c r="K208" s="174" t="s">
        <v>195</v>
      </c>
      <c r="L208" s="39"/>
      <c r="M208" s="179" t="s">
        <v>5</v>
      </c>
      <c r="N208" s="180" t="s">
        <v>46</v>
      </c>
      <c r="O208" s="40"/>
      <c r="P208" s="181">
        <f>O208*H208</f>
        <v>0</v>
      </c>
      <c r="Q208" s="181">
        <v>0.23058000000000001</v>
      </c>
      <c r="R208" s="181">
        <f>Q208*H208</f>
        <v>212.1336</v>
      </c>
      <c r="S208" s="181">
        <v>0</v>
      </c>
      <c r="T208" s="182">
        <f>S208*H208</f>
        <v>0</v>
      </c>
      <c r="AR208" s="22" t="s">
        <v>146</v>
      </c>
      <c r="AT208" s="22" t="s">
        <v>126</v>
      </c>
      <c r="AU208" s="22" t="s">
        <v>84</v>
      </c>
      <c r="AY208" s="22" t="s">
        <v>123</v>
      </c>
      <c r="BE208" s="183">
        <f>IF(N208="základní",J208,0)</f>
        <v>9200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22" t="s">
        <v>24</v>
      </c>
      <c r="BK208" s="183">
        <f>ROUND(I208*H208,2)</f>
        <v>9200</v>
      </c>
      <c r="BL208" s="22" t="s">
        <v>146</v>
      </c>
      <c r="BM208" s="22" t="s">
        <v>428</v>
      </c>
    </row>
    <row r="209" spans="2:65" s="1" customFormat="1" ht="36">
      <c r="B209" s="39"/>
      <c r="D209" s="184" t="s">
        <v>132</v>
      </c>
      <c r="F209" s="185" t="s">
        <v>429</v>
      </c>
      <c r="I209" s="186"/>
      <c r="L209" s="39"/>
      <c r="M209" s="187"/>
      <c r="N209" s="40"/>
      <c r="O209" s="40"/>
      <c r="P209" s="40"/>
      <c r="Q209" s="40"/>
      <c r="R209" s="40"/>
      <c r="S209" s="40"/>
      <c r="T209" s="68"/>
      <c r="AT209" s="22" t="s">
        <v>132</v>
      </c>
      <c r="AU209" s="22" t="s">
        <v>84</v>
      </c>
    </row>
    <row r="210" spans="2:65" s="1" customFormat="1" ht="24">
      <c r="B210" s="39"/>
      <c r="D210" s="184" t="s">
        <v>133</v>
      </c>
      <c r="F210" s="188" t="s">
        <v>430</v>
      </c>
      <c r="I210" s="186"/>
      <c r="L210" s="39"/>
      <c r="M210" s="187"/>
      <c r="N210" s="40"/>
      <c r="O210" s="40"/>
      <c r="P210" s="40"/>
      <c r="Q210" s="40"/>
      <c r="R210" s="40"/>
      <c r="S210" s="40"/>
      <c r="T210" s="68"/>
      <c r="AT210" s="22" t="s">
        <v>133</v>
      </c>
      <c r="AU210" s="22" t="s">
        <v>84</v>
      </c>
    </row>
    <row r="211" spans="2:65" s="11" customFormat="1">
      <c r="B211" s="192"/>
      <c r="D211" s="184" t="s">
        <v>316</v>
      </c>
      <c r="E211" s="193" t="s">
        <v>5</v>
      </c>
      <c r="F211" s="194" t="s">
        <v>431</v>
      </c>
      <c r="H211" s="195">
        <v>920</v>
      </c>
      <c r="I211" s="196"/>
      <c r="L211" s="192"/>
      <c r="M211" s="197"/>
      <c r="N211" s="198"/>
      <c r="O211" s="198"/>
      <c r="P211" s="198"/>
      <c r="Q211" s="198"/>
      <c r="R211" s="198"/>
      <c r="S211" s="198"/>
      <c r="T211" s="199"/>
      <c r="AT211" s="193" t="s">
        <v>316</v>
      </c>
      <c r="AU211" s="193" t="s">
        <v>84</v>
      </c>
      <c r="AV211" s="11" t="s">
        <v>84</v>
      </c>
      <c r="AW211" s="11" t="s">
        <v>39</v>
      </c>
      <c r="AX211" s="11" t="s">
        <v>24</v>
      </c>
      <c r="AY211" s="193" t="s">
        <v>123</v>
      </c>
    </row>
    <row r="212" spans="2:65" s="1" customFormat="1" ht="16.5" customHeight="1">
      <c r="B212" s="171"/>
      <c r="C212" s="172" t="s">
        <v>432</v>
      </c>
      <c r="D212" s="172" t="s">
        <v>126</v>
      </c>
      <c r="E212" s="173" t="s">
        <v>433</v>
      </c>
      <c r="F212" s="174" t="s">
        <v>434</v>
      </c>
      <c r="G212" s="175" t="s">
        <v>371</v>
      </c>
      <c r="H212" s="176">
        <v>0.41299999999999998</v>
      </c>
      <c r="I212" s="177">
        <v>10</v>
      </c>
      <c r="J212" s="178">
        <f>ROUND(I212*H212,2)</f>
        <v>4.13</v>
      </c>
      <c r="K212" s="174" t="s">
        <v>195</v>
      </c>
      <c r="L212" s="39"/>
      <c r="M212" s="179" t="s">
        <v>5</v>
      </c>
      <c r="N212" s="180" t="s">
        <v>46</v>
      </c>
      <c r="O212" s="40"/>
      <c r="P212" s="181">
        <f>O212*H212</f>
        <v>0</v>
      </c>
      <c r="Q212" s="181">
        <v>1.0525899999999999</v>
      </c>
      <c r="R212" s="181">
        <f>Q212*H212</f>
        <v>0.43471966999999995</v>
      </c>
      <c r="S212" s="181">
        <v>0</v>
      </c>
      <c r="T212" s="182">
        <f>S212*H212</f>
        <v>0</v>
      </c>
      <c r="AR212" s="22" t="s">
        <v>146</v>
      </c>
      <c r="AT212" s="22" t="s">
        <v>126</v>
      </c>
      <c r="AU212" s="22" t="s">
        <v>84</v>
      </c>
      <c r="AY212" s="22" t="s">
        <v>123</v>
      </c>
      <c r="BE212" s="183">
        <f>IF(N212="základní",J212,0)</f>
        <v>4.13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22" t="s">
        <v>24</v>
      </c>
      <c r="BK212" s="183">
        <f>ROUND(I212*H212,2)</f>
        <v>4.13</v>
      </c>
      <c r="BL212" s="22" t="s">
        <v>146</v>
      </c>
      <c r="BM212" s="22" t="s">
        <v>435</v>
      </c>
    </row>
    <row r="213" spans="2:65" s="1" customFormat="1">
      <c r="B213" s="39"/>
      <c r="D213" s="184" t="s">
        <v>132</v>
      </c>
      <c r="F213" s="185" t="s">
        <v>436</v>
      </c>
      <c r="I213" s="186"/>
      <c r="L213" s="39"/>
      <c r="M213" s="187"/>
      <c r="N213" s="40"/>
      <c r="O213" s="40"/>
      <c r="P213" s="40"/>
      <c r="Q213" s="40"/>
      <c r="R213" s="40"/>
      <c r="S213" s="40"/>
      <c r="T213" s="68"/>
      <c r="AT213" s="22" t="s">
        <v>132</v>
      </c>
      <c r="AU213" s="22" t="s">
        <v>84</v>
      </c>
    </row>
    <row r="214" spans="2:65" s="1" customFormat="1" ht="24">
      <c r="B214" s="39"/>
      <c r="D214" s="184" t="s">
        <v>133</v>
      </c>
      <c r="F214" s="188" t="s">
        <v>437</v>
      </c>
      <c r="I214" s="186"/>
      <c r="L214" s="39"/>
      <c r="M214" s="187"/>
      <c r="N214" s="40"/>
      <c r="O214" s="40"/>
      <c r="P214" s="40"/>
      <c r="Q214" s="40"/>
      <c r="R214" s="40"/>
      <c r="S214" s="40"/>
      <c r="T214" s="68"/>
      <c r="AT214" s="22" t="s">
        <v>133</v>
      </c>
      <c r="AU214" s="22" t="s">
        <v>84</v>
      </c>
    </row>
    <row r="215" spans="2:65" s="11" customFormat="1">
      <c r="B215" s="192"/>
      <c r="D215" s="184" t="s">
        <v>316</v>
      </c>
      <c r="E215" s="193" t="s">
        <v>5</v>
      </c>
      <c r="F215" s="194" t="s">
        <v>438</v>
      </c>
      <c r="H215" s="195">
        <v>0.41299999999999998</v>
      </c>
      <c r="I215" s="196"/>
      <c r="L215" s="192"/>
      <c r="M215" s="197"/>
      <c r="N215" s="198"/>
      <c r="O215" s="198"/>
      <c r="P215" s="198"/>
      <c r="Q215" s="198"/>
      <c r="R215" s="198"/>
      <c r="S215" s="198"/>
      <c r="T215" s="199"/>
      <c r="AT215" s="193" t="s">
        <v>316</v>
      </c>
      <c r="AU215" s="193" t="s">
        <v>84</v>
      </c>
      <c r="AV215" s="11" t="s">
        <v>84</v>
      </c>
      <c r="AW215" s="11" t="s">
        <v>39</v>
      </c>
      <c r="AX215" s="11" t="s">
        <v>24</v>
      </c>
      <c r="AY215" s="193" t="s">
        <v>123</v>
      </c>
    </row>
    <row r="216" spans="2:65" s="1" customFormat="1" ht="16.5" customHeight="1">
      <c r="B216" s="171"/>
      <c r="C216" s="172" t="s">
        <v>439</v>
      </c>
      <c r="D216" s="172" t="s">
        <v>126</v>
      </c>
      <c r="E216" s="173" t="s">
        <v>440</v>
      </c>
      <c r="F216" s="174" t="s">
        <v>441</v>
      </c>
      <c r="G216" s="175" t="s">
        <v>308</v>
      </c>
      <c r="H216" s="176">
        <v>1.6</v>
      </c>
      <c r="I216" s="177">
        <v>10</v>
      </c>
      <c r="J216" s="178">
        <f>ROUND(I216*H216,2)</f>
        <v>16</v>
      </c>
      <c r="K216" s="174" t="s">
        <v>195</v>
      </c>
      <c r="L216" s="39"/>
      <c r="M216" s="179" t="s">
        <v>5</v>
      </c>
      <c r="N216" s="180" t="s">
        <v>46</v>
      </c>
      <c r="O216" s="40"/>
      <c r="P216" s="181">
        <f>O216*H216</f>
        <v>0</v>
      </c>
      <c r="Q216" s="181">
        <v>2.45329</v>
      </c>
      <c r="R216" s="181">
        <f>Q216*H216</f>
        <v>3.9252640000000003</v>
      </c>
      <c r="S216" s="181">
        <v>0</v>
      </c>
      <c r="T216" s="182">
        <f>S216*H216</f>
        <v>0</v>
      </c>
      <c r="AR216" s="22" t="s">
        <v>146</v>
      </c>
      <c r="AT216" s="22" t="s">
        <v>126</v>
      </c>
      <c r="AU216" s="22" t="s">
        <v>84</v>
      </c>
      <c r="AY216" s="22" t="s">
        <v>123</v>
      </c>
      <c r="BE216" s="183">
        <f>IF(N216="základní",J216,0)</f>
        <v>16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22" t="s">
        <v>24</v>
      </c>
      <c r="BK216" s="183">
        <f>ROUND(I216*H216,2)</f>
        <v>16</v>
      </c>
      <c r="BL216" s="22" t="s">
        <v>146</v>
      </c>
      <c r="BM216" s="22" t="s">
        <v>442</v>
      </c>
    </row>
    <row r="217" spans="2:65" s="1" customFormat="1">
      <c r="B217" s="39"/>
      <c r="D217" s="184" t="s">
        <v>132</v>
      </c>
      <c r="F217" s="185" t="s">
        <v>443</v>
      </c>
      <c r="I217" s="186"/>
      <c r="L217" s="39"/>
      <c r="M217" s="187"/>
      <c r="N217" s="40"/>
      <c r="O217" s="40"/>
      <c r="P217" s="40"/>
      <c r="Q217" s="40"/>
      <c r="R217" s="40"/>
      <c r="S217" s="40"/>
      <c r="T217" s="68"/>
      <c r="AT217" s="22" t="s">
        <v>132</v>
      </c>
      <c r="AU217" s="22" t="s">
        <v>84</v>
      </c>
    </row>
    <row r="218" spans="2:65" s="11" customFormat="1">
      <c r="B218" s="192"/>
      <c r="D218" s="184" t="s">
        <v>316</v>
      </c>
      <c r="E218" s="193" t="s">
        <v>5</v>
      </c>
      <c r="F218" s="194" t="s">
        <v>444</v>
      </c>
      <c r="H218" s="195">
        <v>1.6</v>
      </c>
      <c r="I218" s="196"/>
      <c r="L218" s="192"/>
      <c r="M218" s="197"/>
      <c r="N218" s="198"/>
      <c r="O218" s="198"/>
      <c r="P218" s="198"/>
      <c r="Q218" s="198"/>
      <c r="R218" s="198"/>
      <c r="S218" s="198"/>
      <c r="T218" s="199"/>
      <c r="AT218" s="193" t="s">
        <v>316</v>
      </c>
      <c r="AU218" s="193" t="s">
        <v>84</v>
      </c>
      <c r="AV218" s="11" t="s">
        <v>84</v>
      </c>
      <c r="AW218" s="11" t="s">
        <v>39</v>
      </c>
      <c r="AX218" s="11" t="s">
        <v>24</v>
      </c>
      <c r="AY218" s="193" t="s">
        <v>123</v>
      </c>
    </row>
    <row r="219" spans="2:65" s="1" customFormat="1" ht="16.5" customHeight="1">
      <c r="B219" s="171"/>
      <c r="C219" s="172" t="s">
        <v>445</v>
      </c>
      <c r="D219" s="172" t="s">
        <v>126</v>
      </c>
      <c r="E219" s="173" t="s">
        <v>446</v>
      </c>
      <c r="F219" s="174" t="s">
        <v>447</v>
      </c>
      <c r="G219" s="175" t="s">
        <v>194</v>
      </c>
      <c r="H219" s="176">
        <v>4.4000000000000004</v>
      </c>
      <c r="I219" s="177">
        <v>10</v>
      </c>
      <c r="J219" s="178">
        <f>ROUND(I219*H219,2)</f>
        <v>44</v>
      </c>
      <c r="K219" s="174" t="s">
        <v>195</v>
      </c>
      <c r="L219" s="39"/>
      <c r="M219" s="179" t="s">
        <v>5</v>
      </c>
      <c r="N219" s="180" t="s">
        <v>46</v>
      </c>
      <c r="O219" s="40"/>
      <c r="P219" s="181">
        <f>O219*H219</f>
        <v>0</v>
      </c>
      <c r="Q219" s="181">
        <v>4.5799999999999999E-3</v>
      </c>
      <c r="R219" s="181">
        <f>Q219*H219</f>
        <v>2.0152E-2</v>
      </c>
      <c r="S219" s="181">
        <v>0</v>
      </c>
      <c r="T219" s="182">
        <f>S219*H219</f>
        <v>0</v>
      </c>
      <c r="AR219" s="22" t="s">
        <v>146</v>
      </c>
      <c r="AT219" s="22" t="s">
        <v>126</v>
      </c>
      <c r="AU219" s="22" t="s">
        <v>84</v>
      </c>
      <c r="AY219" s="22" t="s">
        <v>123</v>
      </c>
      <c r="BE219" s="183">
        <f>IF(N219="základní",J219,0)</f>
        <v>44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22" t="s">
        <v>24</v>
      </c>
      <c r="BK219" s="183">
        <f>ROUND(I219*H219,2)</f>
        <v>44</v>
      </c>
      <c r="BL219" s="22" t="s">
        <v>146</v>
      </c>
      <c r="BM219" s="22" t="s">
        <v>448</v>
      </c>
    </row>
    <row r="220" spans="2:65" s="1" customFormat="1">
      <c r="B220" s="39"/>
      <c r="D220" s="184" t="s">
        <v>132</v>
      </c>
      <c r="F220" s="185" t="s">
        <v>449</v>
      </c>
      <c r="I220" s="186"/>
      <c r="L220" s="39"/>
      <c r="M220" s="187"/>
      <c r="N220" s="40"/>
      <c r="O220" s="40"/>
      <c r="P220" s="40"/>
      <c r="Q220" s="40"/>
      <c r="R220" s="40"/>
      <c r="S220" s="40"/>
      <c r="T220" s="68"/>
      <c r="AT220" s="22" t="s">
        <v>132</v>
      </c>
      <c r="AU220" s="22" t="s">
        <v>84</v>
      </c>
    </row>
    <row r="221" spans="2:65" s="12" customFormat="1">
      <c r="B221" s="200"/>
      <c r="D221" s="184" t="s">
        <v>316</v>
      </c>
      <c r="E221" s="201" t="s">
        <v>5</v>
      </c>
      <c r="F221" s="202" t="s">
        <v>450</v>
      </c>
      <c r="H221" s="201" t="s">
        <v>5</v>
      </c>
      <c r="I221" s="203"/>
      <c r="L221" s="200"/>
      <c r="M221" s="204"/>
      <c r="N221" s="205"/>
      <c r="O221" s="205"/>
      <c r="P221" s="205"/>
      <c r="Q221" s="205"/>
      <c r="R221" s="205"/>
      <c r="S221" s="205"/>
      <c r="T221" s="206"/>
      <c r="AT221" s="201" t="s">
        <v>316</v>
      </c>
      <c r="AU221" s="201" t="s">
        <v>84</v>
      </c>
      <c r="AV221" s="12" t="s">
        <v>24</v>
      </c>
      <c r="AW221" s="12" t="s">
        <v>39</v>
      </c>
      <c r="AX221" s="12" t="s">
        <v>75</v>
      </c>
      <c r="AY221" s="201" t="s">
        <v>123</v>
      </c>
    </row>
    <row r="222" spans="2:65" s="11" customFormat="1">
      <c r="B222" s="192"/>
      <c r="D222" s="184" t="s">
        <v>316</v>
      </c>
      <c r="E222" s="193" t="s">
        <v>5</v>
      </c>
      <c r="F222" s="194" t="s">
        <v>451</v>
      </c>
      <c r="H222" s="195">
        <v>4.4000000000000004</v>
      </c>
      <c r="I222" s="196"/>
      <c r="L222" s="192"/>
      <c r="M222" s="197"/>
      <c r="N222" s="198"/>
      <c r="O222" s="198"/>
      <c r="P222" s="198"/>
      <c r="Q222" s="198"/>
      <c r="R222" s="198"/>
      <c r="S222" s="198"/>
      <c r="T222" s="199"/>
      <c r="AT222" s="193" t="s">
        <v>316</v>
      </c>
      <c r="AU222" s="193" t="s">
        <v>84</v>
      </c>
      <c r="AV222" s="11" t="s">
        <v>84</v>
      </c>
      <c r="AW222" s="11" t="s">
        <v>39</v>
      </c>
      <c r="AX222" s="11" t="s">
        <v>24</v>
      </c>
      <c r="AY222" s="193" t="s">
        <v>123</v>
      </c>
    </row>
    <row r="223" spans="2:65" s="1" customFormat="1" ht="16.5" customHeight="1">
      <c r="B223" s="171"/>
      <c r="C223" s="172" t="s">
        <v>452</v>
      </c>
      <c r="D223" s="172" t="s">
        <v>126</v>
      </c>
      <c r="E223" s="173" t="s">
        <v>453</v>
      </c>
      <c r="F223" s="174" t="s">
        <v>454</v>
      </c>
      <c r="G223" s="175" t="s">
        <v>194</v>
      </c>
      <c r="H223" s="176">
        <v>4.4000000000000004</v>
      </c>
      <c r="I223" s="177">
        <v>10</v>
      </c>
      <c r="J223" s="178">
        <f>ROUND(I223*H223,2)</f>
        <v>44</v>
      </c>
      <c r="K223" s="174" t="s">
        <v>195</v>
      </c>
      <c r="L223" s="39"/>
      <c r="M223" s="179" t="s">
        <v>5</v>
      </c>
      <c r="N223" s="180" t="s">
        <v>46</v>
      </c>
      <c r="O223" s="40"/>
      <c r="P223" s="181">
        <f>O223*H223</f>
        <v>0</v>
      </c>
      <c r="Q223" s="181">
        <v>0</v>
      </c>
      <c r="R223" s="181">
        <f>Q223*H223</f>
        <v>0</v>
      </c>
      <c r="S223" s="181">
        <v>0</v>
      </c>
      <c r="T223" s="182">
        <f>S223*H223</f>
        <v>0</v>
      </c>
      <c r="AR223" s="22" t="s">
        <v>146</v>
      </c>
      <c r="AT223" s="22" t="s">
        <v>126</v>
      </c>
      <c r="AU223" s="22" t="s">
        <v>84</v>
      </c>
      <c r="AY223" s="22" t="s">
        <v>123</v>
      </c>
      <c r="BE223" s="183">
        <f>IF(N223="základní",J223,0)</f>
        <v>44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22" t="s">
        <v>24</v>
      </c>
      <c r="BK223" s="183">
        <f>ROUND(I223*H223,2)</f>
        <v>44</v>
      </c>
      <c r="BL223" s="22" t="s">
        <v>146</v>
      </c>
      <c r="BM223" s="22" t="s">
        <v>455</v>
      </c>
    </row>
    <row r="224" spans="2:65" s="1" customFormat="1">
      <c r="B224" s="39"/>
      <c r="D224" s="184" t="s">
        <v>132</v>
      </c>
      <c r="F224" s="185" t="s">
        <v>456</v>
      </c>
      <c r="I224" s="186"/>
      <c r="L224" s="39"/>
      <c r="M224" s="187"/>
      <c r="N224" s="40"/>
      <c r="O224" s="40"/>
      <c r="P224" s="40"/>
      <c r="Q224" s="40"/>
      <c r="R224" s="40"/>
      <c r="S224" s="40"/>
      <c r="T224" s="68"/>
      <c r="AT224" s="22" t="s">
        <v>132</v>
      </c>
      <c r="AU224" s="22" t="s">
        <v>84</v>
      </c>
    </row>
    <row r="225" spans="2:65" s="11" customFormat="1">
      <c r="B225" s="192"/>
      <c r="D225" s="184" t="s">
        <v>316</v>
      </c>
      <c r="E225" s="193" t="s">
        <v>5</v>
      </c>
      <c r="F225" s="194" t="s">
        <v>457</v>
      </c>
      <c r="H225" s="195">
        <v>4.4000000000000004</v>
      </c>
      <c r="I225" s="196"/>
      <c r="L225" s="192"/>
      <c r="M225" s="197"/>
      <c r="N225" s="198"/>
      <c r="O225" s="198"/>
      <c r="P225" s="198"/>
      <c r="Q225" s="198"/>
      <c r="R225" s="198"/>
      <c r="S225" s="198"/>
      <c r="T225" s="199"/>
      <c r="AT225" s="193" t="s">
        <v>316</v>
      </c>
      <c r="AU225" s="193" t="s">
        <v>84</v>
      </c>
      <c r="AV225" s="11" t="s">
        <v>84</v>
      </c>
      <c r="AW225" s="11" t="s">
        <v>39</v>
      </c>
      <c r="AX225" s="11" t="s">
        <v>24</v>
      </c>
      <c r="AY225" s="193" t="s">
        <v>123</v>
      </c>
    </row>
    <row r="226" spans="2:65" s="1" customFormat="1" ht="16.5" customHeight="1">
      <c r="B226" s="171"/>
      <c r="C226" s="172" t="s">
        <v>458</v>
      </c>
      <c r="D226" s="172" t="s">
        <v>126</v>
      </c>
      <c r="E226" s="173" t="s">
        <v>459</v>
      </c>
      <c r="F226" s="174" t="s">
        <v>460</v>
      </c>
      <c r="G226" s="175" t="s">
        <v>371</v>
      </c>
      <c r="H226" s="176">
        <v>1.7000000000000001E-2</v>
      </c>
      <c r="I226" s="177">
        <v>10</v>
      </c>
      <c r="J226" s="178">
        <f>ROUND(I226*H226,2)</f>
        <v>0.17</v>
      </c>
      <c r="K226" s="174" t="s">
        <v>195</v>
      </c>
      <c r="L226" s="39"/>
      <c r="M226" s="179" t="s">
        <v>5</v>
      </c>
      <c r="N226" s="180" t="s">
        <v>46</v>
      </c>
      <c r="O226" s="40"/>
      <c r="P226" s="181">
        <f>O226*H226</f>
        <v>0</v>
      </c>
      <c r="Q226" s="181">
        <v>1.0525899999999999</v>
      </c>
      <c r="R226" s="181">
        <f>Q226*H226</f>
        <v>1.7894029999999998E-2</v>
      </c>
      <c r="S226" s="181">
        <v>0</v>
      </c>
      <c r="T226" s="182">
        <f>S226*H226</f>
        <v>0</v>
      </c>
      <c r="AR226" s="22" t="s">
        <v>146</v>
      </c>
      <c r="AT226" s="22" t="s">
        <v>126</v>
      </c>
      <c r="AU226" s="22" t="s">
        <v>84</v>
      </c>
      <c r="AY226" s="22" t="s">
        <v>123</v>
      </c>
      <c r="BE226" s="183">
        <f>IF(N226="základní",J226,0)</f>
        <v>0.17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22" t="s">
        <v>24</v>
      </c>
      <c r="BK226" s="183">
        <f>ROUND(I226*H226,2)</f>
        <v>0.17</v>
      </c>
      <c r="BL226" s="22" t="s">
        <v>146</v>
      </c>
      <c r="BM226" s="22" t="s">
        <v>461</v>
      </c>
    </row>
    <row r="227" spans="2:65" s="1" customFormat="1">
      <c r="B227" s="39"/>
      <c r="D227" s="184" t="s">
        <v>132</v>
      </c>
      <c r="F227" s="185" t="s">
        <v>462</v>
      </c>
      <c r="I227" s="186"/>
      <c r="L227" s="39"/>
      <c r="M227" s="187"/>
      <c r="N227" s="40"/>
      <c r="O227" s="40"/>
      <c r="P227" s="40"/>
      <c r="Q227" s="40"/>
      <c r="R227" s="40"/>
      <c r="S227" s="40"/>
      <c r="T227" s="68"/>
      <c r="AT227" s="22" t="s">
        <v>132</v>
      </c>
      <c r="AU227" s="22" t="s">
        <v>84</v>
      </c>
    </row>
    <row r="228" spans="2:65" s="11" customFormat="1">
      <c r="B228" s="192"/>
      <c r="D228" s="184" t="s">
        <v>316</v>
      </c>
      <c r="E228" s="193" t="s">
        <v>5</v>
      </c>
      <c r="F228" s="194" t="s">
        <v>463</v>
      </c>
      <c r="H228" s="195">
        <v>1.7000000000000001E-2</v>
      </c>
      <c r="I228" s="196"/>
      <c r="L228" s="192"/>
      <c r="M228" s="197"/>
      <c r="N228" s="198"/>
      <c r="O228" s="198"/>
      <c r="P228" s="198"/>
      <c r="Q228" s="198"/>
      <c r="R228" s="198"/>
      <c r="S228" s="198"/>
      <c r="T228" s="199"/>
      <c r="AT228" s="193" t="s">
        <v>316</v>
      </c>
      <c r="AU228" s="193" t="s">
        <v>84</v>
      </c>
      <c r="AV228" s="11" t="s">
        <v>84</v>
      </c>
      <c r="AW228" s="11" t="s">
        <v>39</v>
      </c>
      <c r="AX228" s="11" t="s">
        <v>24</v>
      </c>
      <c r="AY228" s="193" t="s">
        <v>123</v>
      </c>
    </row>
    <row r="229" spans="2:65" s="10" customFormat="1" ht="22.35" customHeight="1">
      <c r="B229" s="158"/>
      <c r="D229" s="159" t="s">
        <v>74</v>
      </c>
      <c r="E229" s="169" t="s">
        <v>146</v>
      </c>
      <c r="F229" s="169" t="s">
        <v>464</v>
      </c>
      <c r="I229" s="161"/>
      <c r="J229" s="170">
        <f>BK229</f>
        <v>44</v>
      </c>
      <c r="L229" s="158"/>
      <c r="M229" s="163"/>
      <c r="N229" s="164"/>
      <c r="O229" s="164"/>
      <c r="P229" s="165">
        <f>SUM(P230:P236)</f>
        <v>0</v>
      </c>
      <c r="Q229" s="164"/>
      <c r="R229" s="165">
        <f>SUM(R230:R236)</f>
        <v>3.3736200000000003</v>
      </c>
      <c r="S229" s="164"/>
      <c r="T229" s="166">
        <f>SUM(T230:T236)</f>
        <v>0</v>
      </c>
      <c r="AR229" s="159" t="s">
        <v>24</v>
      </c>
      <c r="AT229" s="167" t="s">
        <v>74</v>
      </c>
      <c r="AU229" s="167" t="s">
        <v>84</v>
      </c>
      <c r="AY229" s="159" t="s">
        <v>123</v>
      </c>
      <c r="BK229" s="168">
        <f>SUM(BK230:BK236)</f>
        <v>44</v>
      </c>
    </row>
    <row r="230" spans="2:65" s="1" customFormat="1" ht="16.5" customHeight="1">
      <c r="B230" s="171"/>
      <c r="C230" s="172" t="s">
        <v>465</v>
      </c>
      <c r="D230" s="172" t="s">
        <v>126</v>
      </c>
      <c r="E230" s="173" t="s">
        <v>466</v>
      </c>
      <c r="F230" s="174" t="s">
        <v>467</v>
      </c>
      <c r="G230" s="175" t="s">
        <v>308</v>
      </c>
      <c r="H230" s="176">
        <v>0.4</v>
      </c>
      <c r="I230" s="177">
        <v>10</v>
      </c>
      <c r="J230" s="178">
        <f>ROUND(I230*H230,2)</f>
        <v>4</v>
      </c>
      <c r="K230" s="174" t="s">
        <v>5</v>
      </c>
      <c r="L230" s="39"/>
      <c r="M230" s="179" t="s">
        <v>5</v>
      </c>
      <c r="N230" s="180" t="s">
        <v>46</v>
      </c>
      <c r="O230" s="40"/>
      <c r="P230" s="181">
        <f>O230*H230</f>
        <v>0</v>
      </c>
      <c r="Q230" s="181">
        <v>2.29365</v>
      </c>
      <c r="R230" s="181">
        <f>Q230*H230</f>
        <v>0.91746000000000005</v>
      </c>
      <c r="S230" s="181">
        <v>0</v>
      </c>
      <c r="T230" s="182">
        <f>S230*H230</f>
        <v>0</v>
      </c>
      <c r="AR230" s="22" t="s">
        <v>146</v>
      </c>
      <c r="AT230" s="22" t="s">
        <v>126</v>
      </c>
      <c r="AU230" s="22" t="s">
        <v>139</v>
      </c>
      <c r="AY230" s="22" t="s">
        <v>123</v>
      </c>
      <c r="BE230" s="183">
        <f>IF(N230="základní",J230,0)</f>
        <v>4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22" t="s">
        <v>24</v>
      </c>
      <c r="BK230" s="183">
        <f>ROUND(I230*H230,2)</f>
        <v>4</v>
      </c>
      <c r="BL230" s="22" t="s">
        <v>146</v>
      </c>
      <c r="BM230" s="22" t="s">
        <v>468</v>
      </c>
    </row>
    <row r="231" spans="2:65" s="1" customFormat="1" ht="24">
      <c r="B231" s="39"/>
      <c r="D231" s="184" t="s">
        <v>132</v>
      </c>
      <c r="F231" s="185" t="s">
        <v>469</v>
      </c>
      <c r="I231" s="186"/>
      <c r="L231" s="39"/>
      <c r="M231" s="187"/>
      <c r="N231" s="40"/>
      <c r="O231" s="40"/>
      <c r="P231" s="40"/>
      <c r="Q231" s="40"/>
      <c r="R231" s="40"/>
      <c r="S231" s="40"/>
      <c r="T231" s="68"/>
      <c r="AT231" s="22" t="s">
        <v>132</v>
      </c>
      <c r="AU231" s="22" t="s">
        <v>139</v>
      </c>
    </row>
    <row r="232" spans="2:65" s="11" customFormat="1">
      <c r="B232" s="192"/>
      <c r="D232" s="184" t="s">
        <v>316</v>
      </c>
      <c r="E232" s="193" t="s">
        <v>5</v>
      </c>
      <c r="F232" s="194" t="s">
        <v>470</v>
      </c>
      <c r="H232" s="195">
        <v>0.4</v>
      </c>
      <c r="I232" s="196"/>
      <c r="L232" s="192"/>
      <c r="M232" s="197"/>
      <c r="N232" s="198"/>
      <c r="O232" s="198"/>
      <c r="P232" s="198"/>
      <c r="Q232" s="198"/>
      <c r="R232" s="198"/>
      <c r="S232" s="198"/>
      <c r="T232" s="199"/>
      <c r="AT232" s="193" t="s">
        <v>316</v>
      </c>
      <c r="AU232" s="193" t="s">
        <v>139</v>
      </c>
      <c r="AV232" s="11" t="s">
        <v>84</v>
      </c>
      <c r="AW232" s="11" t="s">
        <v>39</v>
      </c>
      <c r="AX232" s="11" t="s">
        <v>24</v>
      </c>
      <c r="AY232" s="193" t="s">
        <v>123</v>
      </c>
    </row>
    <row r="233" spans="2:65" s="1" customFormat="1" ht="16.5" customHeight="1">
      <c r="B233" s="171"/>
      <c r="C233" s="172" t="s">
        <v>471</v>
      </c>
      <c r="D233" s="172" t="s">
        <v>126</v>
      </c>
      <c r="E233" s="173" t="s">
        <v>472</v>
      </c>
      <c r="F233" s="174" t="s">
        <v>473</v>
      </c>
      <c r="G233" s="175" t="s">
        <v>194</v>
      </c>
      <c r="H233" s="176">
        <v>4</v>
      </c>
      <c r="I233" s="177">
        <v>10</v>
      </c>
      <c r="J233" s="178">
        <f>ROUND(I233*H233,2)</f>
        <v>40</v>
      </c>
      <c r="K233" s="174" t="s">
        <v>5</v>
      </c>
      <c r="L233" s="39"/>
      <c r="M233" s="179" t="s">
        <v>5</v>
      </c>
      <c r="N233" s="180" t="s">
        <v>46</v>
      </c>
      <c r="O233" s="40"/>
      <c r="P233" s="181">
        <f>O233*H233</f>
        <v>0</v>
      </c>
      <c r="Q233" s="181">
        <v>0.61404000000000003</v>
      </c>
      <c r="R233" s="181">
        <f>Q233*H233</f>
        <v>2.4561600000000001</v>
      </c>
      <c r="S233" s="181">
        <v>0</v>
      </c>
      <c r="T233" s="182">
        <f>S233*H233</f>
        <v>0</v>
      </c>
      <c r="AR233" s="22" t="s">
        <v>146</v>
      </c>
      <c r="AT233" s="22" t="s">
        <v>126</v>
      </c>
      <c r="AU233" s="22" t="s">
        <v>139</v>
      </c>
      <c r="AY233" s="22" t="s">
        <v>123</v>
      </c>
      <c r="BE233" s="183">
        <f>IF(N233="základní",J233,0)</f>
        <v>40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22" t="s">
        <v>24</v>
      </c>
      <c r="BK233" s="183">
        <f>ROUND(I233*H233,2)</f>
        <v>40</v>
      </c>
      <c r="BL233" s="22" t="s">
        <v>146</v>
      </c>
      <c r="BM233" s="22" t="s">
        <v>474</v>
      </c>
    </row>
    <row r="234" spans="2:65" s="1" customFormat="1" ht="36">
      <c r="B234" s="39"/>
      <c r="D234" s="184" t="s">
        <v>132</v>
      </c>
      <c r="F234" s="185" t="s">
        <v>475</v>
      </c>
      <c r="I234" s="186"/>
      <c r="L234" s="39"/>
      <c r="M234" s="187"/>
      <c r="N234" s="40"/>
      <c r="O234" s="40"/>
      <c r="P234" s="40"/>
      <c r="Q234" s="40"/>
      <c r="R234" s="40"/>
      <c r="S234" s="40"/>
      <c r="T234" s="68"/>
      <c r="AT234" s="22" t="s">
        <v>132</v>
      </c>
      <c r="AU234" s="22" t="s">
        <v>139</v>
      </c>
    </row>
    <row r="235" spans="2:65" s="12" customFormat="1">
      <c r="B235" s="200"/>
      <c r="D235" s="184" t="s">
        <v>316</v>
      </c>
      <c r="E235" s="201" t="s">
        <v>5</v>
      </c>
      <c r="F235" s="202" t="s">
        <v>476</v>
      </c>
      <c r="H235" s="201" t="s">
        <v>5</v>
      </c>
      <c r="I235" s="203"/>
      <c r="L235" s="200"/>
      <c r="M235" s="204"/>
      <c r="N235" s="205"/>
      <c r="O235" s="205"/>
      <c r="P235" s="205"/>
      <c r="Q235" s="205"/>
      <c r="R235" s="205"/>
      <c r="S235" s="205"/>
      <c r="T235" s="206"/>
      <c r="AT235" s="201" t="s">
        <v>316</v>
      </c>
      <c r="AU235" s="201" t="s">
        <v>139</v>
      </c>
      <c r="AV235" s="12" t="s">
        <v>24</v>
      </c>
      <c r="AW235" s="12" t="s">
        <v>39</v>
      </c>
      <c r="AX235" s="12" t="s">
        <v>75</v>
      </c>
      <c r="AY235" s="201" t="s">
        <v>123</v>
      </c>
    </row>
    <row r="236" spans="2:65" s="11" customFormat="1">
      <c r="B236" s="192"/>
      <c r="D236" s="184" t="s">
        <v>316</v>
      </c>
      <c r="E236" s="193" t="s">
        <v>5</v>
      </c>
      <c r="F236" s="194" t="s">
        <v>146</v>
      </c>
      <c r="H236" s="195">
        <v>4</v>
      </c>
      <c r="I236" s="196"/>
      <c r="L236" s="192"/>
      <c r="M236" s="197"/>
      <c r="N236" s="198"/>
      <c r="O236" s="198"/>
      <c r="P236" s="198"/>
      <c r="Q236" s="198"/>
      <c r="R236" s="198"/>
      <c r="S236" s="198"/>
      <c r="T236" s="199"/>
      <c r="AT236" s="193" t="s">
        <v>316</v>
      </c>
      <c r="AU236" s="193" t="s">
        <v>139</v>
      </c>
      <c r="AV236" s="11" t="s">
        <v>84</v>
      </c>
      <c r="AW236" s="11" t="s">
        <v>39</v>
      </c>
      <c r="AX236" s="11" t="s">
        <v>24</v>
      </c>
      <c r="AY236" s="193" t="s">
        <v>123</v>
      </c>
    </row>
    <row r="237" spans="2:65" s="10" customFormat="1" ht="29.85" customHeight="1">
      <c r="B237" s="158"/>
      <c r="D237" s="159" t="s">
        <v>74</v>
      </c>
      <c r="E237" s="169" t="s">
        <v>122</v>
      </c>
      <c r="F237" s="169" t="s">
        <v>477</v>
      </c>
      <c r="I237" s="161"/>
      <c r="J237" s="170">
        <f>BK237</f>
        <v>358875.43</v>
      </c>
      <c r="L237" s="158"/>
      <c r="M237" s="163"/>
      <c r="N237" s="164"/>
      <c r="O237" s="164"/>
      <c r="P237" s="165">
        <f>SUM(P238:P298)</f>
        <v>0</v>
      </c>
      <c r="Q237" s="164"/>
      <c r="R237" s="165">
        <f>SUM(R238:R298)</f>
        <v>4340.3486490000005</v>
      </c>
      <c r="S237" s="164"/>
      <c r="T237" s="166">
        <f>SUM(T238:T298)</f>
        <v>0</v>
      </c>
      <c r="AR237" s="159" t="s">
        <v>24</v>
      </c>
      <c r="AT237" s="167" t="s">
        <v>74</v>
      </c>
      <c r="AU237" s="167" t="s">
        <v>24</v>
      </c>
      <c r="AY237" s="159" t="s">
        <v>123</v>
      </c>
      <c r="BK237" s="168">
        <f>SUM(BK238:BK298)</f>
        <v>358875.43</v>
      </c>
    </row>
    <row r="238" spans="2:65" s="1" customFormat="1" ht="25.5" customHeight="1">
      <c r="B238" s="171"/>
      <c r="C238" s="172" t="s">
        <v>478</v>
      </c>
      <c r="D238" s="172" t="s">
        <v>126</v>
      </c>
      <c r="E238" s="173" t="s">
        <v>479</v>
      </c>
      <c r="F238" s="174" t="s">
        <v>480</v>
      </c>
      <c r="G238" s="175" t="s">
        <v>194</v>
      </c>
      <c r="H238" s="176">
        <v>4507.8999999999996</v>
      </c>
      <c r="I238" s="177">
        <v>10</v>
      </c>
      <c r="J238" s="178">
        <f>ROUND(I238*H238,2)</f>
        <v>45079</v>
      </c>
      <c r="K238" s="174" t="s">
        <v>195</v>
      </c>
      <c r="L238" s="39"/>
      <c r="M238" s="179" t="s">
        <v>5</v>
      </c>
      <c r="N238" s="180" t="s">
        <v>46</v>
      </c>
      <c r="O238" s="40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AR238" s="22" t="s">
        <v>146</v>
      </c>
      <c r="AT238" s="22" t="s">
        <v>126</v>
      </c>
      <c r="AU238" s="22" t="s">
        <v>84</v>
      </c>
      <c r="AY238" s="22" t="s">
        <v>123</v>
      </c>
      <c r="BE238" s="183">
        <f>IF(N238="základní",J238,0)</f>
        <v>45079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22" t="s">
        <v>24</v>
      </c>
      <c r="BK238" s="183">
        <f>ROUND(I238*H238,2)</f>
        <v>45079</v>
      </c>
      <c r="BL238" s="22" t="s">
        <v>146</v>
      </c>
      <c r="BM238" s="22" t="s">
        <v>481</v>
      </c>
    </row>
    <row r="239" spans="2:65" s="1" customFormat="1" ht="48">
      <c r="B239" s="39"/>
      <c r="D239" s="184" t="s">
        <v>132</v>
      </c>
      <c r="F239" s="185" t="s">
        <v>482</v>
      </c>
      <c r="I239" s="186"/>
      <c r="L239" s="39"/>
      <c r="M239" s="187"/>
      <c r="N239" s="40"/>
      <c r="O239" s="40"/>
      <c r="P239" s="40"/>
      <c r="Q239" s="40"/>
      <c r="R239" s="40"/>
      <c r="S239" s="40"/>
      <c r="T239" s="68"/>
      <c r="AT239" s="22" t="s">
        <v>132</v>
      </c>
      <c r="AU239" s="22" t="s">
        <v>84</v>
      </c>
    </row>
    <row r="240" spans="2:65" s="11" customFormat="1">
      <c r="B240" s="192"/>
      <c r="D240" s="184" t="s">
        <v>316</v>
      </c>
      <c r="E240" s="193" t="s">
        <v>5</v>
      </c>
      <c r="F240" s="194" t="s">
        <v>483</v>
      </c>
      <c r="H240" s="195">
        <v>4507.8999999999996</v>
      </c>
      <c r="I240" s="196"/>
      <c r="L240" s="192"/>
      <c r="M240" s="197"/>
      <c r="N240" s="198"/>
      <c r="O240" s="198"/>
      <c r="P240" s="198"/>
      <c r="Q240" s="198"/>
      <c r="R240" s="198"/>
      <c r="S240" s="198"/>
      <c r="T240" s="199"/>
      <c r="AT240" s="193" t="s">
        <v>316</v>
      </c>
      <c r="AU240" s="193" t="s">
        <v>84</v>
      </c>
      <c r="AV240" s="11" t="s">
        <v>84</v>
      </c>
      <c r="AW240" s="11" t="s">
        <v>39</v>
      </c>
      <c r="AX240" s="11" t="s">
        <v>24</v>
      </c>
      <c r="AY240" s="193" t="s">
        <v>123</v>
      </c>
    </row>
    <row r="241" spans="2:65" s="1" customFormat="1" ht="16.5" customHeight="1">
      <c r="B241" s="171"/>
      <c r="C241" s="215" t="s">
        <v>484</v>
      </c>
      <c r="D241" s="215" t="s">
        <v>384</v>
      </c>
      <c r="E241" s="216" t="s">
        <v>485</v>
      </c>
      <c r="F241" s="217" t="s">
        <v>486</v>
      </c>
      <c r="G241" s="218" t="s">
        <v>371</v>
      </c>
      <c r="H241" s="219">
        <v>81.593000000000004</v>
      </c>
      <c r="I241" s="220">
        <v>10</v>
      </c>
      <c r="J241" s="221">
        <f>ROUND(I241*H241,2)</f>
        <v>815.93</v>
      </c>
      <c r="K241" s="217" t="s">
        <v>195</v>
      </c>
      <c r="L241" s="222"/>
      <c r="M241" s="223" t="s">
        <v>5</v>
      </c>
      <c r="N241" s="224" t="s">
        <v>46</v>
      </c>
      <c r="O241" s="40"/>
      <c r="P241" s="181">
        <f>O241*H241</f>
        <v>0</v>
      </c>
      <c r="Q241" s="181">
        <v>1</v>
      </c>
      <c r="R241" s="181">
        <f>Q241*H241</f>
        <v>81.593000000000004</v>
      </c>
      <c r="S241" s="181">
        <v>0</v>
      </c>
      <c r="T241" s="182">
        <f>S241*H241</f>
        <v>0</v>
      </c>
      <c r="AR241" s="22" t="s">
        <v>166</v>
      </c>
      <c r="AT241" s="22" t="s">
        <v>384</v>
      </c>
      <c r="AU241" s="22" t="s">
        <v>84</v>
      </c>
      <c r="AY241" s="22" t="s">
        <v>123</v>
      </c>
      <c r="BE241" s="183">
        <f>IF(N241="základní",J241,0)</f>
        <v>815.93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22" t="s">
        <v>24</v>
      </c>
      <c r="BK241" s="183">
        <f>ROUND(I241*H241,2)</f>
        <v>815.93</v>
      </c>
      <c r="BL241" s="22" t="s">
        <v>146</v>
      </c>
      <c r="BM241" s="22" t="s">
        <v>487</v>
      </c>
    </row>
    <row r="242" spans="2:65" s="1" customFormat="1">
      <c r="B242" s="39"/>
      <c r="D242" s="184" t="s">
        <v>132</v>
      </c>
      <c r="F242" s="185" t="s">
        <v>488</v>
      </c>
      <c r="I242" s="186"/>
      <c r="L242" s="39"/>
      <c r="M242" s="187"/>
      <c r="N242" s="40"/>
      <c r="O242" s="40"/>
      <c r="P242" s="40"/>
      <c r="Q242" s="40"/>
      <c r="R242" s="40"/>
      <c r="S242" s="40"/>
      <c r="T242" s="68"/>
      <c r="AT242" s="22" t="s">
        <v>132</v>
      </c>
      <c r="AU242" s="22" t="s">
        <v>84</v>
      </c>
    </row>
    <row r="243" spans="2:65" s="12" customFormat="1">
      <c r="B243" s="200"/>
      <c r="D243" s="184" t="s">
        <v>316</v>
      </c>
      <c r="E243" s="201" t="s">
        <v>5</v>
      </c>
      <c r="F243" s="202" t="s">
        <v>489</v>
      </c>
      <c r="H243" s="201" t="s">
        <v>5</v>
      </c>
      <c r="I243" s="203"/>
      <c r="L243" s="200"/>
      <c r="M243" s="204"/>
      <c r="N243" s="205"/>
      <c r="O243" s="205"/>
      <c r="P243" s="205"/>
      <c r="Q243" s="205"/>
      <c r="R243" s="205"/>
      <c r="S243" s="205"/>
      <c r="T243" s="206"/>
      <c r="AT243" s="201" t="s">
        <v>316</v>
      </c>
      <c r="AU243" s="201" t="s">
        <v>84</v>
      </c>
      <c r="AV243" s="12" t="s">
        <v>24</v>
      </c>
      <c r="AW243" s="12" t="s">
        <v>39</v>
      </c>
      <c r="AX243" s="12" t="s">
        <v>75</v>
      </c>
      <c r="AY243" s="201" t="s">
        <v>123</v>
      </c>
    </row>
    <row r="244" spans="2:65" s="11" customFormat="1">
      <c r="B244" s="192"/>
      <c r="D244" s="184" t="s">
        <v>316</v>
      </c>
      <c r="E244" s="193" t="s">
        <v>5</v>
      </c>
      <c r="F244" s="194" t="s">
        <v>490</v>
      </c>
      <c r="H244" s="195">
        <v>81.593000000000004</v>
      </c>
      <c r="I244" s="196"/>
      <c r="L244" s="192"/>
      <c r="M244" s="197"/>
      <c r="N244" s="198"/>
      <c r="O244" s="198"/>
      <c r="P244" s="198"/>
      <c r="Q244" s="198"/>
      <c r="R244" s="198"/>
      <c r="S244" s="198"/>
      <c r="T244" s="199"/>
      <c r="AT244" s="193" t="s">
        <v>316</v>
      </c>
      <c r="AU244" s="193" t="s">
        <v>84</v>
      </c>
      <c r="AV244" s="11" t="s">
        <v>84</v>
      </c>
      <c r="AW244" s="11" t="s">
        <v>39</v>
      </c>
      <c r="AX244" s="11" t="s">
        <v>24</v>
      </c>
      <c r="AY244" s="193" t="s">
        <v>123</v>
      </c>
    </row>
    <row r="245" spans="2:65" s="1" customFormat="1" ht="16.5" customHeight="1">
      <c r="B245" s="171"/>
      <c r="C245" s="172" t="s">
        <v>491</v>
      </c>
      <c r="D245" s="172" t="s">
        <v>126</v>
      </c>
      <c r="E245" s="173" t="s">
        <v>492</v>
      </c>
      <c r="F245" s="174" t="s">
        <v>493</v>
      </c>
      <c r="G245" s="175" t="s">
        <v>194</v>
      </c>
      <c r="H245" s="176">
        <v>966</v>
      </c>
      <c r="I245" s="177">
        <v>10</v>
      </c>
      <c r="J245" s="178">
        <f>ROUND(I245*H245,2)</f>
        <v>9660</v>
      </c>
      <c r="K245" s="174" t="s">
        <v>195</v>
      </c>
      <c r="L245" s="39"/>
      <c r="M245" s="179" t="s">
        <v>5</v>
      </c>
      <c r="N245" s="180" t="s">
        <v>46</v>
      </c>
      <c r="O245" s="40"/>
      <c r="P245" s="181">
        <f>O245*H245</f>
        <v>0</v>
      </c>
      <c r="Q245" s="181">
        <v>0.38625999999999999</v>
      </c>
      <c r="R245" s="181">
        <f>Q245*H245</f>
        <v>373.12716</v>
      </c>
      <c r="S245" s="181">
        <v>0</v>
      </c>
      <c r="T245" s="182">
        <f>S245*H245</f>
        <v>0</v>
      </c>
      <c r="AR245" s="22" t="s">
        <v>146</v>
      </c>
      <c r="AT245" s="22" t="s">
        <v>126</v>
      </c>
      <c r="AU245" s="22" t="s">
        <v>84</v>
      </c>
      <c r="AY245" s="22" t="s">
        <v>123</v>
      </c>
      <c r="BE245" s="183">
        <f>IF(N245="základní",J245,0)</f>
        <v>9660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22" t="s">
        <v>24</v>
      </c>
      <c r="BK245" s="183">
        <f>ROUND(I245*H245,2)</f>
        <v>9660</v>
      </c>
      <c r="BL245" s="22" t="s">
        <v>146</v>
      </c>
      <c r="BM245" s="22" t="s">
        <v>494</v>
      </c>
    </row>
    <row r="246" spans="2:65" s="1" customFormat="1" ht="24">
      <c r="B246" s="39"/>
      <c r="D246" s="184" t="s">
        <v>132</v>
      </c>
      <c r="F246" s="185" t="s">
        <v>495</v>
      </c>
      <c r="I246" s="186"/>
      <c r="L246" s="39"/>
      <c r="M246" s="187"/>
      <c r="N246" s="40"/>
      <c r="O246" s="40"/>
      <c r="P246" s="40"/>
      <c r="Q246" s="40"/>
      <c r="R246" s="40"/>
      <c r="S246" s="40"/>
      <c r="T246" s="68"/>
      <c r="AT246" s="22" t="s">
        <v>132</v>
      </c>
      <c r="AU246" s="22" t="s">
        <v>84</v>
      </c>
    </row>
    <row r="247" spans="2:65" s="12" customFormat="1">
      <c r="B247" s="200"/>
      <c r="D247" s="184" t="s">
        <v>316</v>
      </c>
      <c r="E247" s="201" t="s">
        <v>5</v>
      </c>
      <c r="F247" s="202" t="s">
        <v>496</v>
      </c>
      <c r="H247" s="201" t="s">
        <v>5</v>
      </c>
      <c r="I247" s="203"/>
      <c r="L247" s="200"/>
      <c r="M247" s="204"/>
      <c r="N247" s="205"/>
      <c r="O247" s="205"/>
      <c r="P247" s="205"/>
      <c r="Q247" s="205"/>
      <c r="R247" s="205"/>
      <c r="S247" s="205"/>
      <c r="T247" s="206"/>
      <c r="AT247" s="201" t="s">
        <v>316</v>
      </c>
      <c r="AU247" s="201" t="s">
        <v>84</v>
      </c>
      <c r="AV247" s="12" t="s">
        <v>24</v>
      </c>
      <c r="AW247" s="12" t="s">
        <v>39</v>
      </c>
      <c r="AX247" s="12" t="s">
        <v>75</v>
      </c>
      <c r="AY247" s="201" t="s">
        <v>123</v>
      </c>
    </row>
    <row r="248" spans="2:65" s="11" customFormat="1">
      <c r="B248" s="192"/>
      <c r="D248" s="184" t="s">
        <v>316</v>
      </c>
      <c r="E248" s="193" t="s">
        <v>5</v>
      </c>
      <c r="F248" s="194" t="s">
        <v>497</v>
      </c>
      <c r="H248" s="195">
        <v>966</v>
      </c>
      <c r="I248" s="196"/>
      <c r="L248" s="192"/>
      <c r="M248" s="197"/>
      <c r="N248" s="198"/>
      <c r="O248" s="198"/>
      <c r="P248" s="198"/>
      <c r="Q248" s="198"/>
      <c r="R248" s="198"/>
      <c r="S248" s="198"/>
      <c r="T248" s="199"/>
      <c r="AT248" s="193" t="s">
        <v>316</v>
      </c>
      <c r="AU248" s="193" t="s">
        <v>84</v>
      </c>
      <c r="AV248" s="11" t="s">
        <v>84</v>
      </c>
      <c r="AW248" s="11" t="s">
        <v>39</v>
      </c>
      <c r="AX248" s="11" t="s">
        <v>24</v>
      </c>
      <c r="AY248" s="193" t="s">
        <v>123</v>
      </c>
    </row>
    <row r="249" spans="2:65" s="1" customFormat="1" ht="16.5" customHeight="1">
      <c r="B249" s="171"/>
      <c r="C249" s="172" t="s">
        <v>498</v>
      </c>
      <c r="D249" s="172" t="s">
        <v>126</v>
      </c>
      <c r="E249" s="173" t="s">
        <v>499</v>
      </c>
      <c r="F249" s="174" t="s">
        <v>500</v>
      </c>
      <c r="G249" s="175" t="s">
        <v>194</v>
      </c>
      <c r="H249" s="176">
        <v>54.5</v>
      </c>
      <c r="I249" s="177">
        <v>10</v>
      </c>
      <c r="J249" s="178">
        <f>ROUND(I249*H249,2)</f>
        <v>545</v>
      </c>
      <c r="K249" s="174" t="s">
        <v>195</v>
      </c>
      <c r="L249" s="39"/>
      <c r="M249" s="179" t="s">
        <v>5</v>
      </c>
      <c r="N249" s="180" t="s">
        <v>46</v>
      </c>
      <c r="O249" s="40"/>
      <c r="P249" s="181">
        <f>O249*H249</f>
        <v>0</v>
      </c>
      <c r="Q249" s="181">
        <v>0.38624999999999998</v>
      </c>
      <c r="R249" s="181">
        <f>Q249*H249</f>
        <v>21.050625</v>
      </c>
      <c r="S249" s="181">
        <v>0</v>
      </c>
      <c r="T249" s="182">
        <f>S249*H249</f>
        <v>0</v>
      </c>
      <c r="AR249" s="22" t="s">
        <v>146</v>
      </c>
      <c r="AT249" s="22" t="s">
        <v>126</v>
      </c>
      <c r="AU249" s="22" t="s">
        <v>84</v>
      </c>
      <c r="AY249" s="22" t="s">
        <v>123</v>
      </c>
      <c r="BE249" s="183">
        <f>IF(N249="základní",J249,0)</f>
        <v>545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22" t="s">
        <v>24</v>
      </c>
      <c r="BK249" s="183">
        <f>ROUND(I249*H249,2)</f>
        <v>545</v>
      </c>
      <c r="BL249" s="22" t="s">
        <v>146</v>
      </c>
      <c r="BM249" s="22" t="s">
        <v>501</v>
      </c>
    </row>
    <row r="250" spans="2:65" s="1" customFormat="1" ht="24">
      <c r="B250" s="39"/>
      <c r="D250" s="184" t="s">
        <v>132</v>
      </c>
      <c r="F250" s="185" t="s">
        <v>502</v>
      </c>
      <c r="I250" s="186"/>
      <c r="L250" s="39"/>
      <c r="M250" s="187"/>
      <c r="N250" s="40"/>
      <c r="O250" s="40"/>
      <c r="P250" s="40"/>
      <c r="Q250" s="40"/>
      <c r="R250" s="40"/>
      <c r="S250" s="40"/>
      <c r="T250" s="68"/>
      <c r="AT250" s="22" t="s">
        <v>132</v>
      </c>
      <c r="AU250" s="22" t="s">
        <v>84</v>
      </c>
    </row>
    <row r="251" spans="2:65" s="12" customFormat="1">
      <c r="B251" s="200"/>
      <c r="D251" s="184" t="s">
        <v>316</v>
      </c>
      <c r="E251" s="201" t="s">
        <v>5</v>
      </c>
      <c r="F251" s="202" t="s">
        <v>503</v>
      </c>
      <c r="H251" s="201" t="s">
        <v>5</v>
      </c>
      <c r="I251" s="203"/>
      <c r="L251" s="200"/>
      <c r="M251" s="204"/>
      <c r="N251" s="205"/>
      <c r="O251" s="205"/>
      <c r="P251" s="205"/>
      <c r="Q251" s="205"/>
      <c r="R251" s="205"/>
      <c r="S251" s="205"/>
      <c r="T251" s="206"/>
      <c r="AT251" s="201" t="s">
        <v>316</v>
      </c>
      <c r="AU251" s="201" t="s">
        <v>84</v>
      </c>
      <c r="AV251" s="12" t="s">
        <v>24</v>
      </c>
      <c r="AW251" s="12" t="s">
        <v>39</v>
      </c>
      <c r="AX251" s="12" t="s">
        <v>75</v>
      </c>
      <c r="AY251" s="201" t="s">
        <v>123</v>
      </c>
    </row>
    <row r="252" spans="2:65" s="11" customFormat="1">
      <c r="B252" s="192"/>
      <c r="D252" s="184" t="s">
        <v>316</v>
      </c>
      <c r="E252" s="193" t="s">
        <v>5</v>
      </c>
      <c r="F252" s="194" t="s">
        <v>504</v>
      </c>
      <c r="H252" s="195">
        <v>54.5</v>
      </c>
      <c r="I252" s="196"/>
      <c r="L252" s="192"/>
      <c r="M252" s="197"/>
      <c r="N252" s="198"/>
      <c r="O252" s="198"/>
      <c r="P252" s="198"/>
      <c r="Q252" s="198"/>
      <c r="R252" s="198"/>
      <c r="S252" s="198"/>
      <c r="T252" s="199"/>
      <c r="AT252" s="193" t="s">
        <v>316</v>
      </c>
      <c r="AU252" s="193" t="s">
        <v>84</v>
      </c>
      <c r="AV252" s="11" t="s">
        <v>84</v>
      </c>
      <c r="AW252" s="11" t="s">
        <v>39</v>
      </c>
      <c r="AX252" s="11" t="s">
        <v>24</v>
      </c>
      <c r="AY252" s="193" t="s">
        <v>123</v>
      </c>
    </row>
    <row r="253" spans="2:65" s="1" customFormat="1" ht="16.5" customHeight="1">
      <c r="B253" s="171"/>
      <c r="C253" s="172" t="s">
        <v>505</v>
      </c>
      <c r="D253" s="172" t="s">
        <v>126</v>
      </c>
      <c r="E253" s="173" t="s">
        <v>506</v>
      </c>
      <c r="F253" s="174" t="s">
        <v>507</v>
      </c>
      <c r="G253" s="175" t="s">
        <v>194</v>
      </c>
      <c r="H253" s="176">
        <v>2516.5500000000002</v>
      </c>
      <c r="I253" s="177">
        <v>10</v>
      </c>
      <c r="J253" s="178">
        <f>ROUND(I253*H253,2)</f>
        <v>25165.5</v>
      </c>
      <c r="K253" s="174" t="s">
        <v>195</v>
      </c>
      <c r="L253" s="39"/>
      <c r="M253" s="179" t="s">
        <v>5</v>
      </c>
      <c r="N253" s="180" t="s">
        <v>46</v>
      </c>
      <c r="O253" s="40"/>
      <c r="P253" s="181">
        <f>O253*H253</f>
        <v>0</v>
      </c>
      <c r="Q253" s="181">
        <v>9.8199999999999996E-2</v>
      </c>
      <c r="R253" s="181">
        <f>Q253*H253</f>
        <v>247.12521000000001</v>
      </c>
      <c r="S253" s="181">
        <v>0</v>
      </c>
      <c r="T253" s="182">
        <f>S253*H253</f>
        <v>0</v>
      </c>
      <c r="AR253" s="22" t="s">
        <v>146</v>
      </c>
      <c r="AT253" s="22" t="s">
        <v>126</v>
      </c>
      <c r="AU253" s="22" t="s">
        <v>84</v>
      </c>
      <c r="AY253" s="22" t="s">
        <v>123</v>
      </c>
      <c r="BE253" s="183">
        <f>IF(N253="základní",J253,0)</f>
        <v>25165.5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22" t="s">
        <v>24</v>
      </c>
      <c r="BK253" s="183">
        <f>ROUND(I253*H253,2)</f>
        <v>25165.5</v>
      </c>
      <c r="BL253" s="22" t="s">
        <v>146</v>
      </c>
      <c r="BM253" s="22" t="s">
        <v>508</v>
      </c>
    </row>
    <row r="254" spans="2:65" s="1" customFormat="1">
      <c r="B254" s="39"/>
      <c r="D254" s="184" t="s">
        <v>132</v>
      </c>
      <c r="F254" s="185" t="s">
        <v>509</v>
      </c>
      <c r="I254" s="186"/>
      <c r="L254" s="39"/>
      <c r="M254" s="187"/>
      <c r="N254" s="40"/>
      <c r="O254" s="40"/>
      <c r="P254" s="40"/>
      <c r="Q254" s="40"/>
      <c r="R254" s="40"/>
      <c r="S254" s="40"/>
      <c r="T254" s="68"/>
      <c r="AT254" s="22" t="s">
        <v>132</v>
      </c>
      <c r="AU254" s="22" t="s">
        <v>84</v>
      </c>
    </row>
    <row r="255" spans="2:65" s="1" customFormat="1" ht="24">
      <c r="B255" s="39"/>
      <c r="D255" s="184" t="s">
        <v>133</v>
      </c>
      <c r="F255" s="188" t="s">
        <v>510</v>
      </c>
      <c r="I255" s="186"/>
      <c r="L255" s="39"/>
      <c r="M255" s="187"/>
      <c r="N255" s="40"/>
      <c r="O255" s="40"/>
      <c r="P255" s="40"/>
      <c r="Q255" s="40"/>
      <c r="R255" s="40"/>
      <c r="S255" s="40"/>
      <c r="T255" s="68"/>
      <c r="AT255" s="22" t="s">
        <v>133</v>
      </c>
      <c r="AU255" s="22" t="s">
        <v>84</v>
      </c>
    </row>
    <row r="256" spans="2:65" s="11" customFormat="1">
      <c r="B256" s="192"/>
      <c r="D256" s="184" t="s">
        <v>316</v>
      </c>
      <c r="E256" s="193" t="s">
        <v>5</v>
      </c>
      <c r="F256" s="194" t="s">
        <v>511</v>
      </c>
      <c r="H256" s="195">
        <v>2516.5500000000002</v>
      </c>
      <c r="I256" s="196"/>
      <c r="L256" s="192"/>
      <c r="M256" s="197"/>
      <c r="N256" s="198"/>
      <c r="O256" s="198"/>
      <c r="P256" s="198"/>
      <c r="Q256" s="198"/>
      <c r="R256" s="198"/>
      <c r="S256" s="198"/>
      <c r="T256" s="199"/>
      <c r="AT256" s="193" t="s">
        <v>316</v>
      </c>
      <c r="AU256" s="193" t="s">
        <v>84</v>
      </c>
      <c r="AV256" s="11" t="s">
        <v>84</v>
      </c>
      <c r="AW256" s="11" t="s">
        <v>39</v>
      </c>
      <c r="AX256" s="11" t="s">
        <v>24</v>
      </c>
      <c r="AY256" s="193" t="s">
        <v>123</v>
      </c>
    </row>
    <row r="257" spans="2:65" s="1" customFormat="1" ht="16.5" customHeight="1">
      <c r="B257" s="171"/>
      <c r="C257" s="172" t="s">
        <v>512</v>
      </c>
      <c r="D257" s="172" t="s">
        <v>126</v>
      </c>
      <c r="E257" s="173" t="s">
        <v>513</v>
      </c>
      <c r="F257" s="174" t="s">
        <v>514</v>
      </c>
      <c r="G257" s="175" t="s">
        <v>194</v>
      </c>
      <c r="H257" s="176">
        <v>54.5</v>
      </c>
      <c r="I257" s="177">
        <v>10</v>
      </c>
      <c r="J257" s="178">
        <f>ROUND(I257*H257,2)</f>
        <v>545</v>
      </c>
      <c r="K257" s="174" t="s">
        <v>195</v>
      </c>
      <c r="L257" s="39"/>
      <c r="M257" s="179" t="s">
        <v>5</v>
      </c>
      <c r="N257" s="180" t="s">
        <v>46</v>
      </c>
      <c r="O257" s="40"/>
      <c r="P257" s="181">
        <f>O257*H257</f>
        <v>0</v>
      </c>
      <c r="Q257" s="181">
        <v>0.18906999999999999</v>
      </c>
      <c r="R257" s="181">
        <f>Q257*H257</f>
        <v>10.304314999999999</v>
      </c>
      <c r="S257" s="181">
        <v>0</v>
      </c>
      <c r="T257" s="182">
        <f>S257*H257</f>
        <v>0</v>
      </c>
      <c r="AR257" s="22" t="s">
        <v>146</v>
      </c>
      <c r="AT257" s="22" t="s">
        <v>126</v>
      </c>
      <c r="AU257" s="22" t="s">
        <v>84</v>
      </c>
      <c r="AY257" s="22" t="s">
        <v>123</v>
      </c>
      <c r="BE257" s="183">
        <f>IF(N257="základní",J257,0)</f>
        <v>545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22" t="s">
        <v>24</v>
      </c>
      <c r="BK257" s="183">
        <f>ROUND(I257*H257,2)</f>
        <v>545</v>
      </c>
      <c r="BL257" s="22" t="s">
        <v>146</v>
      </c>
      <c r="BM257" s="22" t="s">
        <v>515</v>
      </c>
    </row>
    <row r="258" spans="2:65" s="1" customFormat="1">
      <c r="B258" s="39"/>
      <c r="D258" s="184" t="s">
        <v>132</v>
      </c>
      <c r="F258" s="185" t="s">
        <v>516</v>
      </c>
      <c r="I258" s="186"/>
      <c r="L258" s="39"/>
      <c r="M258" s="187"/>
      <c r="N258" s="40"/>
      <c r="O258" s="40"/>
      <c r="P258" s="40"/>
      <c r="Q258" s="40"/>
      <c r="R258" s="40"/>
      <c r="S258" s="40"/>
      <c r="T258" s="68"/>
      <c r="AT258" s="22" t="s">
        <v>132</v>
      </c>
      <c r="AU258" s="22" t="s">
        <v>84</v>
      </c>
    </row>
    <row r="259" spans="2:65" s="12" customFormat="1">
      <c r="B259" s="200"/>
      <c r="D259" s="184" t="s">
        <v>316</v>
      </c>
      <c r="E259" s="201" t="s">
        <v>5</v>
      </c>
      <c r="F259" s="202" t="s">
        <v>503</v>
      </c>
      <c r="H259" s="201" t="s">
        <v>5</v>
      </c>
      <c r="I259" s="203"/>
      <c r="L259" s="200"/>
      <c r="M259" s="204"/>
      <c r="N259" s="205"/>
      <c r="O259" s="205"/>
      <c r="P259" s="205"/>
      <c r="Q259" s="205"/>
      <c r="R259" s="205"/>
      <c r="S259" s="205"/>
      <c r="T259" s="206"/>
      <c r="AT259" s="201" t="s">
        <v>316</v>
      </c>
      <c r="AU259" s="201" t="s">
        <v>84</v>
      </c>
      <c r="AV259" s="12" t="s">
        <v>24</v>
      </c>
      <c r="AW259" s="12" t="s">
        <v>39</v>
      </c>
      <c r="AX259" s="12" t="s">
        <v>75</v>
      </c>
      <c r="AY259" s="201" t="s">
        <v>123</v>
      </c>
    </row>
    <row r="260" spans="2:65" s="11" customFormat="1">
      <c r="B260" s="192"/>
      <c r="D260" s="184" t="s">
        <v>316</v>
      </c>
      <c r="E260" s="193" t="s">
        <v>5</v>
      </c>
      <c r="F260" s="194" t="s">
        <v>504</v>
      </c>
      <c r="H260" s="195">
        <v>54.5</v>
      </c>
      <c r="I260" s="196"/>
      <c r="L260" s="192"/>
      <c r="M260" s="197"/>
      <c r="N260" s="198"/>
      <c r="O260" s="198"/>
      <c r="P260" s="198"/>
      <c r="Q260" s="198"/>
      <c r="R260" s="198"/>
      <c r="S260" s="198"/>
      <c r="T260" s="199"/>
      <c r="AT260" s="193" t="s">
        <v>316</v>
      </c>
      <c r="AU260" s="193" t="s">
        <v>84</v>
      </c>
      <c r="AV260" s="11" t="s">
        <v>84</v>
      </c>
      <c r="AW260" s="11" t="s">
        <v>39</v>
      </c>
      <c r="AX260" s="11" t="s">
        <v>24</v>
      </c>
      <c r="AY260" s="193" t="s">
        <v>123</v>
      </c>
    </row>
    <row r="261" spans="2:65" s="1" customFormat="1" ht="16.5" customHeight="1">
      <c r="B261" s="171"/>
      <c r="C261" s="172" t="s">
        <v>517</v>
      </c>
      <c r="D261" s="172" t="s">
        <v>126</v>
      </c>
      <c r="E261" s="173" t="s">
        <v>518</v>
      </c>
      <c r="F261" s="174" t="s">
        <v>519</v>
      </c>
      <c r="G261" s="175" t="s">
        <v>194</v>
      </c>
      <c r="H261" s="176">
        <v>5033.1000000000004</v>
      </c>
      <c r="I261" s="177">
        <v>10</v>
      </c>
      <c r="J261" s="178">
        <f>ROUND(I261*H261,2)</f>
        <v>50331</v>
      </c>
      <c r="K261" s="174" t="s">
        <v>195</v>
      </c>
      <c r="L261" s="39"/>
      <c r="M261" s="179" t="s">
        <v>5</v>
      </c>
      <c r="N261" s="180" t="s">
        <v>46</v>
      </c>
      <c r="O261" s="40"/>
      <c r="P261" s="181">
        <f>O261*H261</f>
        <v>0</v>
      </c>
      <c r="Q261" s="181">
        <v>0.27994000000000002</v>
      </c>
      <c r="R261" s="181">
        <f>Q261*H261</f>
        <v>1408.9660140000003</v>
      </c>
      <c r="S261" s="181">
        <v>0</v>
      </c>
      <c r="T261" s="182">
        <f>S261*H261</f>
        <v>0</v>
      </c>
      <c r="AR261" s="22" t="s">
        <v>146</v>
      </c>
      <c r="AT261" s="22" t="s">
        <v>126</v>
      </c>
      <c r="AU261" s="22" t="s">
        <v>84</v>
      </c>
      <c r="AY261" s="22" t="s">
        <v>123</v>
      </c>
      <c r="BE261" s="183">
        <f>IF(N261="základní",J261,0)</f>
        <v>50331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22" t="s">
        <v>24</v>
      </c>
      <c r="BK261" s="183">
        <f>ROUND(I261*H261,2)</f>
        <v>50331</v>
      </c>
      <c r="BL261" s="22" t="s">
        <v>146</v>
      </c>
      <c r="BM261" s="22" t="s">
        <v>520</v>
      </c>
    </row>
    <row r="262" spans="2:65" s="1" customFormat="1">
      <c r="B262" s="39"/>
      <c r="D262" s="184" t="s">
        <v>132</v>
      </c>
      <c r="F262" s="185" t="s">
        <v>521</v>
      </c>
      <c r="I262" s="186"/>
      <c r="L262" s="39"/>
      <c r="M262" s="187"/>
      <c r="N262" s="40"/>
      <c r="O262" s="40"/>
      <c r="P262" s="40"/>
      <c r="Q262" s="40"/>
      <c r="R262" s="40"/>
      <c r="S262" s="40"/>
      <c r="T262" s="68"/>
      <c r="AT262" s="22" t="s">
        <v>132</v>
      </c>
      <c r="AU262" s="22" t="s">
        <v>84</v>
      </c>
    </row>
    <row r="263" spans="2:65" s="12" customFormat="1">
      <c r="B263" s="200"/>
      <c r="D263" s="184" t="s">
        <v>316</v>
      </c>
      <c r="E263" s="201" t="s">
        <v>5</v>
      </c>
      <c r="F263" s="202" t="s">
        <v>522</v>
      </c>
      <c r="H263" s="201" t="s">
        <v>5</v>
      </c>
      <c r="I263" s="203"/>
      <c r="L263" s="200"/>
      <c r="M263" s="204"/>
      <c r="N263" s="205"/>
      <c r="O263" s="205"/>
      <c r="P263" s="205"/>
      <c r="Q263" s="205"/>
      <c r="R263" s="205"/>
      <c r="S263" s="205"/>
      <c r="T263" s="206"/>
      <c r="AT263" s="201" t="s">
        <v>316</v>
      </c>
      <c r="AU263" s="201" t="s">
        <v>84</v>
      </c>
      <c r="AV263" s="12" t="s">
        <v>24</v>
      </c>
      <c r="AW263" s="12" t="s">
        <v>39</v>
      </c>
      <c r="AX263" s="12" t="s">
        <v>75</v>
      </c>
      <c r="AY263" s="201" t="s">
        <v>123</v>
      </c>
    </row>
    <row r="264" spans="2:65" s="11" customFormat="1">
      <c r="B264" s="192"/>
      <c r="D264" s="184" t="s">
        <v>316</v>
      </c>
      <c r="E264" s="193" t="s">
        <v>5</v>
      </c>
      <c r="F264" s="194" t="s">
        <v>523</v>
      </c>
      <c r="H264" s="195">
        <v>5033.1000000000004</v>
      </c>
      <c r="I264" s="196"/>
      <c r="L264" s="192"/>
      <c r="M264" s="197"/>
      <c r="N264" s="198"/>
      <c r="O264" s="198"/>
      <c r="P264" s="198"/>
      <c r="Q264" s="198"/>
      <c r="R264" s="198"/>
      <c r="S264" s="198"/>
      <c r="T264" s="199"/>
      <c r="AT264" s="193" t="s">
        <v>316</v>
      </c>
      <c r="AU264" s="193" t="s">
        <v>84</v>
      </c>
      <c r="AV264" s="11" t="s">
        <v>84</v>
      </c>
      <c r="AW264" s="11" t="s">
        <v>39</v>
      </c>
      <c r="AX264" s="11" t="s">
        <v>24</v>
      </c>
      <c r="AY264" s="193" t="s">
        <v>123</v>
      </c>
    </row>
    <row r="265" spans="2:65" s="1" customFormat="1" ht="16.5" customHeight="1">
      <c r="B265" s="171"/>
      <c r="C265" s="172" t="s">
        <v>524</v>
      </c>
      <c r="D265" s="172" t="s">
        <v>126</v>
      </c>
      <c r="E265" s="173" t="s">
        <v>525</v>
      </c>
      <c r="F265" s="174" t="s">
        <v>526</v>
      </c>
      <c r="G265" s="175" t="s">
        <v>194</v>
      </c>
      <c r="H265" s="176">
        <v>5473.9</v>
      </c>
      <c r="I265" s="177">
        <v>10</v>
      </c>
      <c r="J265" s="178">
        <f>ROUND(I265*H265,2)</f>
        <v>54739</v>
      </c>
      <c r="K265" s="174" t="s">
        <v>195</v>
      </c>
      <c r="L265" s="39"/>
      <c r="M265" s="179" t="s">
        <v>5</v>
      </c>
      <c r="N265" s="180" t="s">
        <v>46</v>
      </c>
      <c r="O265" s="40"/>
      <c r="P265" s="181">
        <f>O265*H265</f>
        <v>0</v>
      </c>
      <c r="Q265" s="181">
        <v>0.378</v>
      </c>
      <c r="R265" s="181">
        <f>Q265*H265</f>
        <v>2069.1342</v>
      </c>
      <c r="S265" s="181">
        <v>0</v>
      </c>
      <c r="T265" s="182">
        <f>S265*H265</f>
        <v>0</v>
      </c>
      <c r="AR265" s="22" t="s">
        <v>146</v>
      </c>
      <c r="AT265" s="22" t="s">
        <v>126</v>
      </c>
      <c r="AU265" s="22" t="s">
        <v>84</v>
      </c>
      <c r="AY265" s="22" t="s">
        <v>123</v>
      </c>
      <c r="BE265" s="183">
        <f>IF(N265="základní",J265,0)</f>
        <v>54739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22" t="s">
        <v>24</v>
      </c>
      <c r="BK265" s="183">
        <f>ROUND(I265*H265,2)</f>
        <v>54739</v>
      </c>
      <c r="BL265" s="22" t="s">
        <v>146</v>
      </c>
      <c r="BM265" s="22" t="s">
        <v>527</v>
      </c>
    </row>
    <row r="266" spans="2:65" s="1" customFormat="1">
      <c r="B266" s="39"/>
      <c r="D266" s="184" t="s">
        <v>132</v>
      </c>
      <c r="F266" s="185" t="s">
        <v>528</v>
      </c>
      <c r="I266" s="186"/>
      <c r="L266" s="39"/>
      <c r="M266" s="187"/>
      <c r="N266" s="40"/>
      <c r="O266" s="40"/>
      <c r="P266" s="40"/>
      <c r="Q266" s="40"/>
      <c r="R266" s="40"/>
      <c r="S266" s="40"/>
      <c r="T266" s="68"/>
      <c r="AT266" s="22" t="s">
        <v>132</v>
      </c>
      <c r="AU266" s="22" t="s">
        <v>84</v>
      </c>
    </row>
    <row r="267" spans="2:65" s="12" customFormat="1">
      <c r="B267" s="200"/>
      <c r="D267" s="184" t="s">
        <v>316</v>
      </c>
      <c r="E267" s="201" t="s">
        <v>5</v>
      </c>
      <c r="F267" s="202" t="s">
        <v>529</v>
      </c>
      <c r="H267" s="201" t="s">
        <v>5</v>
      </c>
      <c r="I267" s="203"/>
      <c r="L267" s="200"/>
      <c r="M267" s="204"/>
      <c r="N267" s="205"/>
      <c r="O267" s="205"/>
      <c r="P267" s="205"/>
      <c r="Q267" s="205"/>
      <c r="R267" s="205"/>
      <c r="S267" s="205"/>
      <c r="T267" s="206"/>
      <c r="AT267" s="201" t="s">
        <v>316</v>
      </c>
      <c r="AU267" s="201" t="s">
        <v>84</v>
      </c>
      <c r="AV267" s="12" t="s">
        <v>24</v>
      </c>
      <c r="AW267" s="12" t="s">
        <v>39</v>
      </c>
      <c r="AX267" s="12" t="s">
        <v>75</v>
      </c>
      <c r="AY267" s="201" t="s">
        <v>123</v>
      </c>
    </row>
    <row r="268" spans="2:65" s="11" customFormat="1">
      <c r="B268" s="192"/>
      <c r="D268" s="184" t="s">
        <v>316</v>
      </c>
      <c r="E268" s="193" t="s">
        <v>5</v>
      </c>
      <c r="F268" s="194" t="s">
        <v>530</v>
      </c>
      <c r="H268" s="195">
        <v>5473.9</v>
      </c>
      <c r="I268" s="196"/>
      <c r="L268" s="192"/>
      <c r="M268" s="197"/>
      <c r="N268" s="198"/>
      <c r="O268" s="198"/>
      <c r="P268" s="198"/>
      <c r="Q268" s="198"/>
      <c r="R268" s="198"/>
      <c r="S268" s="198"/>
      <c r="T268" s="199"/>
      <c r="AT268" s="193" t="s">
        <v>316</v>
      </c>
      <c r="AU268" s="193" t="s">
        <v>84</v>
      </c>
      <c r="AV268" s="11" t="s">
        <v>84</v>
      </c>
      <c r="AW268" s="11" t="s">
        <v>39</v>
      </c>
      <c r="AX268" s="11" t="s">
        <v>24</v>
      </c>
      <c r="AY268" s="193" t="s">
        <v>123</v>
      </c>
    </row>
    <row r="269" spans="2:65" s="1" customFormat="1" ht="25.5" customHeight="1">
      <c r="B269" s="171"/>
      <c r="C269" s="172" t="s">
        <v>531</v>
      </c>
      <c r="D269" s="172" t="s">
        <v>126</v>
      </c>
      <c r="E269" s="173" t="s">
        <v>532</v>
      </c>
      <c r="F269" s="174" t="s">
        <v>533</v>
      </c>
      <c r="G269" s="175" t="s">
        <v>194</v>
      </c>
      <c r="H269" s="176">
        <v>4151.5</v>
      </c>
      <c r="I269" s="177">
        <v>10</v>
      </c>
      <c r="J269" s="178">
        <f>ROUND(I269*H269,2)</f>
        <v>41515</v>
      </c>
      <c r="K269" s="174" t="s">
        <v>195</v>
      </c>
      <c r="L269" s="39"/>
      <c r="M269" s="179" t="s">
        <v>5</v>
      </c>
      <c r="N269" s="180" t="s">
        <v>46</v>
      </c>
      <c r="O269" s="40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AR269" s="22" t="s">
        <v>146</v>
      </c>
      <c r="AT269" s="22" t="s">
        <v>126</v>
      </c>
      <c r="AU269" s="22" t="s">
        <v>84</v>
      </c>
      <c r="AY269" s="22" t="s">
        <v>123</v>
      </c>
      <c r="BE269" s="183">
        <f>IF(N269="základní",J269,0)</f>
        <v>41515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22" t="s">
        <v>24</v>
      </c>
      <c r="BK269" s="183">
        <f>ROUND(I269*H269,2)</f>
        <v>41515</v>
      </c>
      <c r="BL269" s="22" t="s">
        <v>146</v>
      </c>
      <c r="BM269" s="22" t="s">
        <v>534</v>
      </c>
    </row>
    <row r="270" spans="2:65" s="1" customFormat="1" ht="24">
      <c r="B270" s="39"/>
      <c r="D270" s="184" t="s">
        <v>132</v>
      </c>
      <c r="F270" s="185" t="s">
        <v>535</v>
      </c>
      <c r="I270" s="186"/>
      <c r="L270" s="39"/>
      <c r="M270" s="187"/>
      <c r="N270" s="40"/>
      <c r="O270" s="40"/>
      <c r="P270" s="40"/>
      <c r="Q270" s="40"/>
      <c r="R270" s="40"/>
      <c r="S270" s="40"/>
      <c r="T270" s="68"/>
      <c r="AT270" s="22" t="s">
        <v>132</v>
      </c>
      <c r="AU270" s="22" t="s">
        <v>84</v>
      </c>
    </row>
    <row r="271" spans="2:65" s="12" customFormat="1">
      <c r="B271" s="200"/>
      <c r="D271" s="184" t="s">
        <v>316</v>
      </c>
      <c r="E271" s="201" t="s">
        <v>5</v>
      </c>
      <c r="F271" s="202" t="s">
        <v>536</v>
      </c>
      <c r="H271" s="201" t="s">
        <v>5</v>
      </c>
      <c r="I271" s="203"/>
      <c r="L271" s="200"/>
      <c r="M271" s="204"/>
      <c r="N271" s="205"/>
      <c r="O271" s="205"/>
      <c r="P271" s="205"/>
      <c r="Q271" s="205"/>
      <c r="R271" s="205"/>
      <c r="S271" s="205"/>
      <c r="T271" s="206"/>
      <c r="AT271" s="201" t="s">
        <v>316</v>
      </c>
      <c r="AU271" s="201" t="s">
        <v>84</v>
      </c>
      <c r="AV271" s="12" t="s">
        <v>24</v>
      </c>
      <c r="AW271" s="12" t="s">
        <v>39</v>
      </c>
      <c r="AX271" s="12" t="s">
        <v>75</v>
      </c>
      <c r="AY271" s="201" t="s">
        <v>123</v>
      </c>
    </row>
    <row r="272" spans="2:65" s="11" customFormat="1">
      <c r="B272" s="192"/>
      <c r="D272" s="184" t="s">
        <v>316</v>
      </c>
      <c r="E272" s="193" t="s">
        <v>5</v>
      </c>
      <c r="F272" s="194" t="s">
        <v>537</v>
      </c>
      <c r="H272" s="195">
        <v>4151.5</v>
      </c>
      <c r="I272" s="196"/>
      <c r="L272" s="192"/>
      <c r="M272" s="197"/>
      <c r="N272" s="198"/>
      <c r="O272" s="198"/>
      <c r="P272" s="198"/>
      <c r="Q272" s="198"/>
      <c r="R272" s="198"/>
      <c r="S272" s="198"/>
      <c r="T272" s="199"/>
      <c r="AT272" s="193" t="s">
        <v>316</v>
      </c>
      <c r="AU272" s="193" t="s">
        <v>84</v>
      </c>
      <c r="AV272" s="11" t="s">
        <v>84</v>
      </c>
      <c r="AW272" s="11" t="s">
        <v>39</v>
      </c>
      <c r="AX272" s="11" t="s">
        <v>24</v>
      </c>
      <c r="AY272" s="193" t="s">
        <v>123</v>
      </c>
    </row>
    <row r="273" spans="2:65" s="1" customFormat="1" ht="16.5" customHeight="1">
      <c r="B273" s="171"/>
      <c r="C273" s="172" t="s">
        <v>538</v>
      </c>
      <c r="D273" s="172" t="s">
        <v>126</v>
      </c>
      <c r="E273" s="173" t="s">
        <v>539</v>
      </c>
      <c r="F273" s="174" t="s">
        <v>540</v>
      </c>
      <c r="G273" s="175" t="s">
        <v>194</v>
      </c>
      <c r="H273" s="176">
        <v>551</v>
      </c>
      <c r="I273" s="177">
        <v>10</v>
      </c>
      <c r="J273" s="178">
        <f>ROUND(I273*H273,2)</f>
        <v>5510</v>
      </c>
      <c r="K273" s="174" t="s">
        <v>195</v>
      </c>
      <c r="L273" s="39"/>
      <c r="M273" s="179" t="s">
        <v>5</v>
      </c>
      <c r="N273" s="180" t="s">
        <v>46</v>
      </c>
      <c r="O273" s="40"/>
      <c r="P273" s="181">
        <f>O273*H273</f>
        <v>0</v>
      </c>
      <c r="Q273" s="181">
        <v>0.19694999999999999</v>
      </c>
      <c r="R273" s="181">
        <f>Q273*H273</f>
        <v>108.51944999999999</v>
      </c>
      <c r="S273" s="181">
        <v>0</v>
      </c>
      <c r="T273" s="182">
        <f>S273*H273</f>
        <v>0</v>
      </c>
      <c r="AR273" s="22" t="s">
        <v>146</v>
      </c>
      <c r="AT273" s="22" t="s">
        <v>126</v>
      </c>
      <c r="AU273" s="22" t="s">
        <v>84</v>
      </c>
      <c r="AY273" s="22" t="s">
        <v>123</v>
      </c>
      <c r="BE273" s="183">
        <f>IF(N273="základní",J273,0)</f>
        <v>5510</v>
      </c>
      <c r="BF273" s="183">
        <f>IF(N273="snížená",J273,0)</f>
        <v>0</v>
      </c>
      <c r="BG273" s="183">
        <f>IF(N273="zákl. přenesená",J273,0)</f>
        <v>0</v>
      </c>
      <c r="BH273" s="183">
        <f>IF(N273="sníž. přenesená",J273,0)</f>
        <v>0</v>
      </c>
      <c r="BI273" s="183">
        <f>IF(N273="nulová",J273,0)</f>
        <v>0</v>
      </c>
      <c r="BJ273" s="22" t="s">
        <v>24</v>
      </c>
      <c r="BK273" s="183">
        <f>ROUND(I273*H273,2)</f>
        <v>5510</v>
      </c>
      <c r="BL273" s="22" t="s">
        <v>146</v>
      </c>
      <c r="BM273" s="22" t="s">
        <v>541</v>
      </c>
    </row>
    <row r="274" spans="2:65" s="1" customFormat="1" ht="24">
      <c r="B274" s="39"/>
      <c r="D274" s="184" t="s">
        <v>132</v>
      </c>
      <c r="F274" s="185" t="s">
        <v>542</v>
      </c>
      <c r="I274" s="186"/>
      <c r="L274" s="39"/>
      <c r="M274" s="187"/>
      <c r="N274" s="40"/>
      <c r="O274" s="40"/>
      <c r="P274" s="40"/>
      <c r="Q274" s="40"/>
      <c r="R274" s="40"/>
      <c r="S274" s="40"/>
      <c r="T274" s="68"/>
      <c r="AT274" s="22" t="s">
        <v>132</v>
      </c>
      <c r="AU274" s="22" t="s">
        <v>84</v>
      </c>
    </row>
    <row r="275" spans="2:65" s="1" customFormat="1" ht="24">
      <c r="B275" s="39"/>
      <c r="D275" s="184" t="s">
        <v>133</v>
      </c>
      <c r="F275" s="188" t="s">
        <v>543</v>
      </c>
      <c r="I275" s="186"/>
      <c r="L275" s="39"/>
      <c r="M275" s="187"/>
      <c r="N275" s="40"/>
      <c r="O275" s="40"/>
      <c r="P275" s="40"/>
      <c r="Q275" s="40"/>
      <c r="R275" s="40"/>
      <c r="S275" s="40"/>
      <c r="T275" s="68"/>
      <c r="AT275" s="22" t="s">
        <v>133</v>
      </c>
      <c r="AU275" s="22" t="s">
        <v>84</v>
      </c>
    </row>
    <row r="276" spans="2:65" s="11" customFormat="1">
      <c r="B276" s="192"/>
      <c r="D276" s="184" t="s">
        <v>316</v>
      </c>
      <c r="E276" s="193" t="s">
        <v>5</v>
      </c>
      <c r="F276" s="194" t="s">
        <v>544</v>
      </c>
      <c r="H276" s="195">
        <v>551</v>
      </c>
      <c r="I276" s="196"/>
      <c r="L276" s="192"/>
      <c r="M276" s="197"/>
      <c r="N276" s="198"/>
      <c r="O276" s="198"/>
      <c r="P276" s="198"/>
      <c r="Q276" s="198"/>
      <c r="R276" s="198"/>
      <c r="S276" s="198"/>
      <c r="T276" s="199"/>
      <c r="AT276" s="193" t="s">
        <v>316</v>
      </c>
      <c r="AU276" s="193" t="s">
        <v>84</v>
      </c>
      <c r="AV276" s="11" t="s">
        <v>84</v>
      </c>
      <c r="AW276" s="11" t="s">
        <v>39</v>
      </c>
      <c r="AX276" s="11" t="s">
        <v>24</v>
      </c>
      <c r="AY276" s="193" t="s">
        <v>123</v>
      </c>
    </row>
    <row r="277" spans="2:65" s="1" customFormat="1" ht="16.5" customHeight="1">
      <c r="B277" s="171"/>
      <c r="C277" s="172" t="s">
        <v>545</v>
      </c>
      <c r="D277" s="172" t="s">
        <v>126</v>
      </c>
      <c r="E277" s="173" t="s">
        <v>546</v>
      </c>
      <c r="F277" s="174" t="s">
        <v>547</v>
      </c>
      <c r="G277" s="175" t="s">
        <v>194</v>
      </c>
      <c r="H277" s="176">
        <v>4151.5</v>
      </c>
      <c r="I277" s="177">
        <v>10</v>
      </c>
      <c r="J277" s="178">
        <f>ROUND(I277*H277,2)</f>
        <v>41515</v>
      </c>
      <c r="K277" s="174" t="s">
        <v>5</v>
      </c>
      <c r="L277" s="39"/>
      <c r="M277" s="179" t="s">
        <v>5</v>
      </c>
      <c r="N277" s="180" t="s">
        <v>46</v>
      </c>
      <c r="O277" s="40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AR277" s="22" t="s">
        <v>146</v>
      </c>
      <c r="AT277" s="22" t="s">
        <v>126</v>
      </c>
      <c r="AU277" s="22" t="s">
        <v>84</v>
      </c>
      <c r="AY277" s="22" t="s">
        <v>123</v>
      </c>
      <c r="BE277" s="183">
        <f>IF(N277="základní",J277,0)</f>
        <v>41515</v>
      </c>
      <c r="BF277" s="183">
        <f>IF(N277="snížená",J277,0)</f>
        <v>0</v>
      </c>
      <c r="BG277" s="183">
        <f>IF(N277="zákl. přenesená",J277,0)</f>
        <v>0</v>
      </c>
      <c r="BH277" s="183">
        <f>IF(N277="sníž. přenesená",J277,0)</f>
        <v>0</v>
      </c>
      <c r="BI277" s="183">
        <f>IF(N277="nulová",J277,0)</f>
        <v>0</v>
      </c>
      <c r="BJ277" s="22" t="s">
        <v>24</v>
      </c>
      <c r="BK277" s="183">
        <f>ROUND(I277*H277,2)</f>
        <v>41515</v>
      </c>
      <c r="BL277" s="22" t="s">
        <v>146</v>
      </c>
      <c r="BM277" s="22" t="s">
        <v>548</v>
      </c>
    </row>
    <row r="278" spans="2:65" s="1" customFormat="1" ht="24">
      <c r="B278" s="39"/>
      <c r="D278" s="184" t="s">
        <v>132</v>
      </c>
      <c r="F278" s="185" t="s">
        <v>549</v>
      </c>
      <c r="I278" s="186"/>
      <c r="L278" s="39"/>
      <c r="M278" s="187"/>
      <c r="N278" s="40"/>
      <c r="O278" s="40"/>
      <c r="P278" s="40"/>
      <c r="Q278" s="40"/>
      <c r="R278" s="40"/>
      <c r="S278" s="40"/>
      <c r="T278" s="68"/>
      <c r="AT278" s="22" t="s">
        <v>132</v>
      </c>
      <c r="AU278" s="22" t="s">
        <v>84</v>
      </c>
    </row>
    <row r="279" spans="2:65" s="12" customFormat="1">
      <c r="B279" s="200"/>
      <c r="D279" s="184" t="s">
        <v>316</v>
      </c>
      <c r="E279" s="201" t="s">
        <v>5</v>
      </c>
      <c r="F279" s="202" t="s">
        <v>550</v>
      </c>
      <c r="H279" s="201" t="s">
        <v>5</v>
      </c>
      <c r="I279" s="203"/>
      <c r="L279" s="200"/>
      <c r="M279" s="204"/>
      <c r="N279" s="205"/>
      <c r="O279" s="205"/>
      <c r="P279" s="205"/>
      <c r="Q279" s="205"/>
      <c r="R279" s="205"/>
      <c r="S279" s="205"/>
      <c r="T279" s="206"/>
      <c r="AT279" s="201" t="s">
        <v>316</v>
      </c>
      <c r="AU279" s="201" t="s">
        <v>84</v>
      </c>
      <c r="AV279" s="12" t="s">
        <v>24</v>
      </c>
      <c r="AW279" s="12" t="s">
        <v>39</v>
      </c>
      <c r="AX279" s="12" t="s">
        <v>75</v>
      </c>
      <c r="AY279" s="201" t="s">
        <v>123</v>
      </c>
    </row>
    <row r="280" spans="2:65" s="11" customFormat="1">
      <c r="B280" s="192"/>
      <c r="D280" s="184" t="s">
        <v>316</v>
      </c>
      <c r="E280" s="193" t="s">
        <v>5</v>
      </c>
      <c r="F280" s="194" t="s">
        <v>537</v>
      </c>
      <c r="H280" s="195">
        <v>4151.5</v>
      </c>
      <c r="I280" s="196"/>
      <c r="L280" s="192"/>
      <c r="M280" s="197"/>
      <c r="N280" s="198"/>
      <c r="O280" s="198"/>
      <c r="P280" s="198"/>
      <c r="Q280" s="198"/>
      <c r="R280" s="198"/>
      <c r="S280" s="198"/>
      <c r="T280" s="199"/>
      <c r="AT280" s="193" t="s">
        <v>316</v>
      </c>
      <c r="AU280" s="193" t="s">
        <v>84</v>
      </c>
      <c r="AV280" s="11" t="s">
        <v>84</v>
      </c>
      <c r="AW280" s="11" t="s">
        <v>39</v>
      </c>
      <c r="AX280" s="11" t="s">
        <v>24</v>
      </c>
      <c r="AY280" s="193" t="s">
        <v>123</v>
      </c>
    </row>
    <row r="281" spans="2:65" s="1" customFormat="1" ht="16.5" customHeight="1">
      <c r="B281" s="171"/>
      <c r="C281" s="172" t="s">
        <v>551</v>
      </c>
      <c r="D281" s="172" t="s">
        <v>126</v>
      </c>
      <c r="E281" s="173" t="s">
        <v>552</v>
      </c>
      <c r="F281" s="174" t="s">
        <v>553</v>
      </c>
      <c r="G281" s="175" t="s">
        <v>194</v>
      </c>
      <c r="H281" s="176">
        <v>4151.5</v>
      </c>
      <c r="I281" s="177">
        <v>10</v>
      </c>
      <c r="J281" s="178">
        <f>ROUND(I281*H281,2)</f>
        <v>41515</v>
      </c>
      <c r="K281" s="174" t="s">
        <v>5</v>
      </c>
      <c r="L281" s="39"/>
      <c r="M281" s="179" t="s">
        <v>5</v>
      </c>
      <c r="N281" s="180" t="s">
        <v>46</v>
      </c>
      <c r="O281" s="40"/>
      <c r="P281" s="181">
        <f>O281*H281</f>
        <v>0</v>
      </c>
      <c r="Q281" s="181">
        <v>0</v>
      </c>
      <c r="R281" s="181">
        <f>Q281*H281</f>
        <v>0</v>
      </c>
      <c r="S281" s="181">
        <v>0</v>
      </c>
      <c r="T281" s="182">
        <f>S281*H281</f>
        <v>0</v>
      </c>
      <c r="AR281" s="22" t="s">
        <v>146</v>
      </c>
      <c r="AT281" s="22" t="s">
        <v>126</v>
      </c>
      <c r="AU281" s="22" t="s">
        <v>84</v>
      </c>
      <c r="AY281" s="22" t="s">
        <v>123</v>
      </c>
      <c r="BE281" s="183">
        <f>IF(N281="základní",J281,0)</f>
        <v>41515</v>
      </c>
      <c r="BF281" s="183">
        <f>IF(N281="snížená",J281,0)</f>
        <v>0</v>
      </c>
      <c r="BG281" s="183">
        <f>IF(N281="zákl. přenesená",J281,0)</f>
        <v>0</v>
      </c>
      <c r="BH281" s="183">
        <f>IF(N281="sníž. přenesená",J281,0)</f>
        <v>0</v>
      </c>
      <c r="BI281" s="183">
        <f>IF(N281="nulová",J281,0)</f>
        <v>0</v>
      </c>
      <c r="BJ281" s="22" t="s">
        <v>24</v>
      </c>
      <c r="BK281" s="183">
        <f>ROUND(I281*H281,2)</f>
        <v>41515</v>
      </c>
      <c r="BL281" s="22" t="s">
        <v>146</v>
      </c>
      <c r="BM281" s="22" t="s">
        <v>554</v>
      </c>
    </row>
    <row r="282" spans="2:65" s="1" customFormat="1" ht="24">
      <c r="B282" s="39"/>
      <c r="D282" s="184" t="s">
        <v>132</v>
      </c>
      <c r="F282" s="185" t="s">
        <v>555</v>
      </c>
      <c r="I282" s="186"/>
      <c r="L282" s="39"/>
      <c r="M282" s="187"/>
      <c r="N282" s="40"/>
      <c r="O282" s="40"/>
      <c r="P282" s="40"/>
      <c r="Q282" s="40"/>
      <c r="R282" s="40"/>
      <c r="S282" s="40"/>
      <c r="T282" s="68"/>
      <c r="AT282" s="22" t="s">
        <v>132</v>
      </c>
      <c r="AU282" s="22" t="s">
        <v>84</v>
      </c>
    </row>
    <row r="283" spans="2:65" s="12" customFormat="1">
      <c r="B283" s="200"/>
      <c r="D283" s="184" t="s">
        <v>316</v>
      </c>
      <c r="E283" s="201" t="s">
        <v>5</v>
      </c>
      <c r="F283" s="202" t="s">
        <v>556</v>
      </c>
      <c r="H283" s="201" t="s">
        <v>5</v>
      </c>
      <c r="I283" s="203"/>
      <c r="L283" s="200"/>
      <c r="M283" s="204"/>
      <c r="N283" s="205"/>
      <c r="O283" s="205"/>
      <c r="P283" s="205"/>
      <c r="Q283" s="205"/>
      <c r="R283" s="205"/>
      <c r="S283" s="205"/>
      <c r="T283" s="206"/>
      <c r="AT283" s="201" t="s">
        <v>316</v>
      </c>
      <c r="AU283" s="201" t="s">
        <v>84</v>
      </c>
      <c r="AV283" s="12" t="s">
        <v>24</v>
      </c>
      <c r="AW283" s="12" t="s">
        <v>39</v>
      </c>
      <c r="AX283" s="12" t="s">
        <v>75</v>
      </c>
      <c r="AY283" s="201" t="s">
        <v>123</v>
      </c>
    </row>
    <row r="284" spans="2:65" s="11" customFormat="1">
      <c r="B284" s="192"/>
      <c r="D284" s="184" t="s">
        <v>316</v>
      </c>
      <c r="E284" s="193" t="s">
        <v>5</v>
      </c>
      <c r="F284" s="194" t="s">
        <v>537</v>
      </c>
      <c r="H284" s="195">
        <v>4151.5</v>
      </c>
      <c r="I284" s="196"/>
      <c r="L284" s="192"/>
      <c r="M284" s="197"/>
      <c r="N284" s="198"/>
      <c r="O284" s="198"/>
      <c r="P284" s="198"/>
      <c r="Q284" s="198"/>
      <c r="R284" s="198"/>
      <c r="S284" s="198"/>
      <c r="T284" s="199"/>
      <c r="AT284" s="193" t="s">
        <v>316</v>
      </c>
      <c r="AU284" s="193" t="s">
        <v>84</v>
      </c>
      <c r="AV284" s="11" t="s">
        <v>84</v>
      </c>
      <c r="AW284" s="11" t="s">
        <v>39</v>
      </c>
      <c r="AX284" s="11" t="s">
        <v>24</v>
      </c>
      <c r="AY284" s="193" t="s">
        <v>123</v>
      </c>
    </row>
    <row r="285" spans="2:65" s="1" customFormat="1" ht="25.5" customHeight="1">
      <c r="B285" s="171"/>
      <c r="C285" s="172" t="s">
        <v>557</v>
      </c>
      <c r="D285" s="172" t="s">
        <v>126</v>
      </c>
      <c r="E285" s="173" t="s">
        <v>558</v>
      </c>
      <c r="F285" s="174" t="s">
        <v>559</v>
      </c>
      <c r="G285" s="175" t="s">
        <v>194</v>
      </c>
      <c r="H285" s="176">
        <v>4151.5</v>
      </c>
      <c r="I285" s="177">
        <v>10</v>
      </c>
      <c r="J285" s="178">
        <f>ROUND(I285*H285,2)</f>
        <v>41515</v>
      </c>
      <c r="K285" s="174" t="s">
        <v>195</v>
      </c>
      <c r="L285" s="39"/>
      <c r="M285" s="179" t="s">
        <v>5</v>
      </c>
      <c r="N285" s="180" t="s">
        <v>46</v>
      </c>
      <c r="O285" s="40"/>
      <c r="P285" s="181">
        <f>O285*H285</f>
        <v>0</v>
      </c>
      <c r="Q285" s="181">
        <v>0</v>
      </c>
      <c r="R285" s="181">
        <f>Q285*H285</f>
        <v>0</v>
      </c>
      <c r="S285" s="181">
        <v>0</v>
      </c>
      <c r="T285" s="182">
        <f>S285*H285</f>
        <v>0</v>
      </c>
      <c r="AR285" s="22" t="s">
        <v>146</v>
      </c>
      <c r="AT285" s="22" t="s">
        <v>126</v>
      </c>
      <c r="AU285" s="22" t="s">
        <v>84</v>
      </c>
      <c r="AY285" s="22" t="s">
        <v>123</v>
      </c>
      <c r="BE285" s="183">
        <f>IF(N285="základní",J285,0)</f>
        <v>41515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22" t="s">
        <v>24</v>
      </c>
      <c r="BK285" s="183">
        <f>ROUND(I285*H285,2)</f>
        <v>41515</v>
      </c>
      <c r="BL285" s="22" t="s">
        <v>146</v>
      </c>
      <c r="BM285" s="22" t="s">
        <v>560</v>
      </c>
    </row>
    <row r="286" spans="2:65" s="1" customFormat="1" ht="24">
      <c r="B286" s="39"/>
      <c r="D286" s="184" t="s">
        <v>132</v>
      </c>
      <c r="F286" s="185" t="s">
        <v>561</v>
      </c>
      <c r="I286" s="186"/>
      <c r="L286" s="39"/>
      <c r="M286" s="187"/>
      <c r="N286" s="40"/>
      <c r="O286" s="40"/>
      <c r="P286" s="40"/>
      <c r="Q286" s="40"/>
      <c r="R286" s="40"/>
      <c r="S286" s="40"/>
      <c r="T286" s="68"/>
      <c r="AT286" s="22" t="s">
        <v>132</v>
      </c>
      <c r="AU286" s="22" t="s">
        <v>84</v>
      </c>
    </row>
    <row r="287" spans="2:65" s="12" customFormat="1">
      <c r="B287" s="200"/>
      <c r="D287" s="184" t="s">
        <v>316</v>
      </c>
      <c r="E287" s="201" t="s">
        <v>5</v>
      </c>
      <c r="F287" s="202" t="s">
        <v>562</v>
      </c>
      <c r="H287" s="201" t="s">
        <v>5</v>
      </c>
      <c r="I287" s="203"/>
      <c r="L287" s="200"/>
      <c r="M287" s="204"/>
      <c r="N287" s="205"/>
      <c r="O287" s="205"/>
      <c r="P287" s="205"/>
      <c r="Q287" s="205"/>
      <c r="R287" s="205"/>
      <c r="S287" s="205"/>
      <c r="T287" s="206"/>
      <c r="AT287" s="201" t="s">
        <v>316</v>
      </c>
      <c r="AU287" s="201" t="s">
        <v>84</v>
      </c>
      <c r="AV287" s="12" t="s">
        <v>24</v>
      </c>
      <c r="AW287" s="12" t="s">
        <v>39</v>
      </c>
      <c r="AX287" s="12" t="s">
        <v>75</v>
      </c>
      <c r="AY287" s="201" t="s">
        <v>123</v>
      </c>
    </row>
    <row r="288" spans="2:65" s="11" customFormat="1">
      <c r="B288" s="192"/>
      <c r="D288" s="184" t="s">
        <v>316</v>
      </c>
      <c r="E288" s="193" t="s">
        <v>5</v>
      </c>
      <c r="F288" s="194" t="s">
        <v>563</v>
      </c>
      <c r="H288" s="195">
        <v>4151.5</v>
      </c>
      <c r="I288" s="196"/>
      <c r="L288" s="192"/>
      <c r="M288" s="197"/>
      <c r="N288" s="198"/>
      <c r="O288" s="198"/>
      <c r="P288" s="198"/>
      <c r="Q288" s="198"/>
      <c r="R288" s="198"/>
      <c r="S288" s="198"/>
      <c r="T288" s="199"/>
      <c r="AT288" s="193" t="s">
        <v>316</v>
      </c>
      <c r="AU288" s="193" t="s">
        <v>84</v>
      </c>
      <c r="AV288" s="11" t="s">
        <v>84</v>
      </c>
      <c r="AW288" s="11" t="s">
        <v>39</v>
      </c>
      <c r="AX288" s="11" t="s">
        <v>24</v>
      </c>
      <c r="AY288" s="193" t="s">
        <v>123</v>
      </c>
    </row>
    <row r="289" spans="2:65" s="1" customFormat="1" ht="16.5" customHeight="1">
      <c r="B289" s="171"/>
      <c r="C289" s="172" t="s">
        <v>564</v>
      </c>
      <c r="D289" s="172" t="s">
        <v>126</v>
      </c>
      <c r="E289" s="173" t="s">
        <v>565</v>
      </c>
      <c r="F289" s="174" t="s">
        <v>473</v>
      </c>
      <c r="G289" s="175" t="s">
        <v>194</v>
      </c>
      <c r="H289" s="176">
        <v>10</v>
      </c>
      <c r="I289" s="177">
        <v>10</v>
      </c>
      <c r="J289" s="178">
        <f>ROUND(I289*H289,2)</f>
        <v>100</v>
      </c>
      <c r="K289" s="174" t="s">
        <v>195</v>
      </c>
      <c r="L289" s="39"/>
      <c r="M289" s="179" t="s">
        <v>5</v>
      </c>
      <c r="N289" s="180" t="s">
        <v>46</v>
      </c>
      <c r="O289" s="40"/>
      <c r="P289" s="181">
        <f>O289*H289</f>
        <v>0</v>
      </c>
      <c r="Q289" s="181">
        <v>0.61404000000000003</v>
      </c>
      <c r="R289" s="181">
        <f>Q289*H289</f>
        <v>6.1404000000000005</v>
      </c>
      <c r="S289" s="181">
        <v>0</v>
      </c>
      <c r="T289" s="182">
        <f>S289*H289</f>
        <v>0</v>
      </c>
      <c r="AR289" s="22" t="s">
        <v>146</v>
      </c>
      <c r="AT289" s="22" t="s">
        <v>126</v>
      </c>
      <c r="AU289" s="22" t="s">
        <v>84</v>
      </c>
      <c r="AY289" s="22" t="s">
        <v>123</v>
      </c>
      <c r="BE289" s="183">
        <f>IF(N289="základní",J289,0)</f>
        <v>100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22" t="s">
        <v>24</v>
      </c>
      <c r="BK289" s="183">
        <f>ROUND(I289*H289,2)</f>
        <v>100</v>
      </c>
      <c r="BL289" s="22" t="s">
        <v>146</v>
      </c>
      <c r="BM289" s="22" t="s">
        <v>566</v>
      </c>
    </row>
    <row r="290" spans="2:65" s="1" customFormat="1" ht="36">
      <c r="B290" s="39"/>
      <c r="D290" s="184" t="s">
        <v>132</v>
      </c>
      <c r="F290" s="185" t="s">
        <v>567</v>
      </c>
      <c r="I290" s="186"/>
      <c r="L290" s="39"/>
      <c r="M290" s="187"/>
      <c r="N290" s="40"/>
      <c r="O290" s="40"/>
      <c r="P290" s="40"/>
      <c r="Q290" s="40"/>
      <c r="R290" s="40"/>
      <c r="S290" s="40"/>
      <c r="T290" s="68"/>
      <c r="AT290" s="22" t="s">
        <v>132</v>
      </c>
      <c r="AU290" s="22" t="s">
        <v>84</v>
      </c>
    </row>
    <row r="291" spans="2:65" s="1" customFormat="1" ht="24">
      <c r="B291" s="39"/>
      <c r="D291" s="184" t="s">
        <v>133</v>
      </c>
      <c r="F291" s="188" t="s">
        <v>568</v>
      </c>
      <c r="I291" s="186"/>
      <c r="L291" s="39"/>
      <c r="M291" s="187"/>
      <c r="N291" s="40"/>
      <c r="O291" s="40"/>
      <c r="P291" s="40"/>
      <c r="Q291" s="40"/>
      <c r="R291" s="40"/>
      <c r="S291" s="40"/>
      <c r="T291" s="68"/>
      <c r="AT291" s="22" t="s">
        <v>133</v>
      </c>
      <c r="AU291" s="22" t="s">
        <v>84</v>
      </c>
    </row>
    <row r="292" spans="2:65" s="12" customFormat="1">
      <c r="B292" s="200"/>
      <c r="D292" s="184" t="s">
        <v>316</v>
      </c>
      <c r="E292" s="201" t="s">
        <v>5</v>
      </c>
      <c r="F292" s="202" t="s">
        <v>569</v>
      </c>
      <c r="H292" s="201" t="s">
        <v>5</v>
      </c>
      <c r="I292" s="203"/>
      <c r="L292" s="200"/>
      <c r="M292" s="204"/>
      <c r="N292" s="205"/>
      <c r="O292" s="205"/>
      <c r="P292" s="205"/>
      <c r="Q292" s="205"/>
      <c r="R292" s="205"/>
      <c r="S292" s="205"/>
      <c r="T292" s="206"/>
      <c r="AT292" s="201" t="s">
        <v>316</v>
      </c>
      <c r="AU292" s="201" t="s">
        <v>84</v>
      </c>
      <c r="AV292" s="12" t="s">
        <v>24</v>
      </c>
      <c r="AW292" s="12" t="s">
        <v>39</v>
      </c>
      <c r="AX292" s="12" t="s">
        <v>75</v>
      </c>
      <c r="AY292" s="201" t="s">
        <v>123</v>
      </c>
    </row>
    <row r="293" spans="2:65" s="11" customFormat="1">
      <c r="B293" s="192"/>
      <c r="D293" s="184" t="s">
        <v>316</v>
      </c>
      <c r="E293" s="193" t="s">
        <v>5</v>
      </c>
      <c r="F293" s="194" t="s">
        <v>570</v>
      </c>
      <c r="H293" s="195">
        <v>10</v>
      </c>
      <c r="I293" s="196"/>
      <c r="L293" s="192"/>
      <c r="M293" s="197"/>
      <c r="N293" s="198"/>
      <c r="O293" s="198"/>
      <c r="P293" s="198"/>
      <c r="Q293" s="198"/>
      <c r="R293" s="198"/>
      <c r="S293" s="198"/>
      <c r="T293" s="199"/>
      <c r="AT293" s="193" t="s">
        <v>316</v>
      </c>
      <c r="AU293" s="193" t="s">
        <v>84</v>
      </c>
      <c r="AV293" s="11" t="s">
        <v>84</v>
      </c>
      <c r="AW293" s="11" t="s">
        <v>39</v>
      </c>
      <c r="AX293" s="11" t="s">
        <v>24</v>
      </c>
      <c r="AY293" s="193" t="s">
        <v>123</v>
      </c>
    </row>
    <row r="294" spans="2:65" s="1" customFormat="1" ht="16.5" customHeight="1">
      <c r="B294" s="171"/>
      <c r="C294" s="172" t="s">
        <v>571</v>
      </c>
      <c r="D294" s="172" t="s">
        <v>126</v>
      </c>
      <c r="E294" s="173" t="s">
        <v>572</v>
      </c>
      <c r="F294" s="174" t="s">
        <v>573</v>
      </c>
      <c r="G294" s="175" t="s">
        <v>194</v>
      </c>
      <c r="H294" s="176">
        <v>27.5</v>
      </c>
      <c r="I294" s="177">
        <v>10</v>
      </c>
      <c r="J294" s="178">
        <f>ROUND(I294*H294,2)</f>
        <v>275</v>
      </c>
      <c r="K294" s="174" t="s">
        <v>195</v>
      </c>
      <c r="L294" s="39"/>
      <c r="M294" s="179" t="s">
        <v>5</v>
      </c>
      <c r="N294" s="180" t="s">
        <v>46</v>
      </c>
      <c r="O294" s="40"/>
      <c r="P294" s="181">
        <f>O294*H294</f>
        <v>0</v>
      </c>
      <c r="Q294" s="181">
        <v>0.52320999999999995</v>
      </c>
      <c r="R294" s="181">
        <f>Q294*H294</f>
        <v>14.388274999999998</v>
      </c>
      <c r="S294" s="181">
        <v>0</v>
      </c>
      <c r="T294" s="182">
        <f>S294*H294</f>
        <v>0</v>
      </c>
      <c r="AR294" s="22" t="s">
        <v>146</v>
      </c>
      <c r="AT294" s="22" t="s">
        <v>126</v>
      </c>
      <c r="AU294" s="22" t="s">
        <v>84</v>
      </c>
      <c r="AY294" s="22" t="s">
        <v>123</v>
      </c>
      <c r="BE294" s="183">
        <f>IF(N294="základní",J294,0)</f>
        <v>275</v>
      </c>
      <c r="BF294" s="183">
        <f>IF(N294="snížená",J294,0)</f>
        <v>0</v>
      </c>
      <c r="BG294" s="183">
        <f>IF(N294="zákl. přenesená",J294,0)</f>
        <v>0</v>
      </c>
      <c r="BH294" s="183">
        <f>IF(N294="sníž. přenesená",J294,0)</f>
        <v>0</v>
      </c>
      <c r="BI294" s="183">
        <f>IF(N294="nulová",J294,0)</f>
        <v>0</v>
      </c>
      <c r="BJ294" s="22" t="s">
        <v>24</v>
      </c>
      <c r="BK294" s="183">
        <f>ROUND(I294*H294,2)</f>
        <v>275</v>
      </c>
      <c r="BL294" s="22" t="s">
        <v>146</v>
      </c>
      <c r="BM294" s="22" t="s">
        <v>574</v>
      </c>
    </row>
    <row r="295" spans="2:65" s="1" customFormat="1" ht="24">
      <c r="B295" s="39"/>
      <c r="D295" s="184" t="s">
        <v>132</v>
      </c>
      <c r="F295" s="185" t="s">
        <v>575</v>
      </c>
      <c r="I295" s="186"/>
      <c r="L295" s="39"/>
      <c r="M295" s="187"/>
      <c r="N295" s="40"/>
      <c r="O295" s="40"/>
      <c r="P295" s="40"/>
      <c r="Q295" s="40"/>
      <c r="R295" s="40"/>
      <c r="S295" s="40"/>
      <c r="T295" s="68"/>
      <c r="AT295" s="22" t="s">
        <v>132</v>
      </c>
      <c r="AU295" s="22" t="s">
        <v>84</v>
      </c>
    </row>
    <row r="296" spans="2:65" s="11" customFormat="1">
      <c r="B296" s="192"/>
      <c r="D296" s="184" t="s">
        <v>316</v>
      </c>
      <c r="E296" s="193" t="s">
        <v>5</v>
      </c>
      <c r="F296" s="194" t="s">
        <v>576</v>
      </c>
      <c r="H296" s="195">
        <v>27.5</v>
      </c>
      <c r="I296" s="196"/>
      <c r="L296" s="192"/>
      <c r="M296" s="197"/>
      <c r="N296" s="198"/>
      <c r="O296" s="198"/>
      <c r="P296" s="198"/>
      <c r="Q296" s="198"/>
      <c r="R296" s="198"/>
      <c r="S296" s="198"/>
      <c r="T296" s="199"/>
      <c r="AT296" s="193" t="s">
        <v>316</v>
      </c>
      <c r="AU296" s="193" t="s">
        <v>84</v>
      </c>
      <c r="AV296" s="11" t="s">
        <v>84</v>
      </c>
      <c r="AW296" s="11" t="s">
        <v>39</v>
      </c>
      <c r="AX296" s="11" t="s">
        <v>24</v>
      </c>
      <c r="AY296" s="193" t="s">
        <v>123</v>
      </c>
    </row>
    <row r="297" spans="2:65" s="1" customFormat="1" ht="16.5" customHeight="1">
      <c r="B297" s="171"/>
      <c r="C297" s="172" t="s">
        <v>577</v>
      </c>
      <c r="D297" s="172" t="s">
        <v>126</v>
      </c>
      <c r="E297" s="173" t="s">
        <v>578</v>
      </c>
      <c r="F297" s="174" t="s">
        <v>579</v>
      </c>
      <c r="G297" s="175" t="s">
        <v>427</v>
      </c>
      <c r="H297" s="176">
        <v>5</v>
      </c>
      <c r="I297" s="177">
        <v>10</v>
      </c>
      <c r="J297" s="178">
        <f>ROUND(I297*H297,2)</f>
        <v>50</v>
      </c>
      <c r="K297" s="174" t="s">
        <v>580</v>
      </c>
      <c r="L297" s="39"/>
      <c r="M297" s="179" t="s">
        <v>5</v>
      </c>
      <c r="N297" s="180" t="s">
        <v>46</v>
      </c>
      <c r="O297" s="40"/>
      <c r="P297" s="181">
        <f>O297*H297</f>
        <v>0</v>
      </c>
      <c r="Q297" s="181">
        <v>0</v>
      </c>
      <c r="R297" s="181">
        <f>Q297*H297</f>
        <v>0</v>
      </c>
      <c r="S297" s="181">
        <v>0</v>
      </c>
      <c r="T297" s="182">
        <f>S297*H297</f>
        <v>0</v>
      </c>
      <c r="AR297" s="22" t="s">
        <v>146</v>
      </c>
      <c r="AT297" s="22" t="s">
        <v>126</v>
      </c>
      <c r="AU297" s="22" t="s">
        <v>84</v>
      </c>
      <c r="AY297" s="22" t="s">
        <v>123</v>
      </c>
      <c r="BE297" s="183">
        <f>IF(N297="základní",J297,0)</f>
        <v>50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22" t="s">
        <v>24</v>
      </c>
      <c r="BK297" s="183">
        <f>ROUND(I297*H297,2)</f>
        <v>50</v>
      </c>
      <c r="BL297" s="22" t="s">
        <v>146</v>
      </c>
      <c r="BM297" s="22" t="s">
        <v>300</v>
      </c>
    </row>
    <row r="298" spans="2:65" s="1" customFormat="1">
      <c r="B298" s="39"/>
      <c r="D298" s="184" t="s">
        <v>132</v>
      </c>
      <c r="F298" s="185" t="s">
        <v>579</v>
      </c>
      <c r="I298" s="186"/>
      <c r="L298" s="39"/>
      <c r="M298" s="187"/>
      <c r="N298" s="40"/>
      <c r="O298" s="40"/>
      <c r="P298" s="40"/>
      <c r="Q298" s="40"/>
      <c r="R298" s="40"/>
      <c r="S298" s="40"/>
      <c r="T298" s="68"/>
      <c r="AT298" s="22" t="s">
        <v>132</v>
      </c>
      <c r="AU298" s="22" t="s">
        <v>84</v>
      </c>
    </row>
    <row r="299" spans="2:65" s="10" customFormat="1" ht="29.85" customHeight="1">
      <c r="B299" s="158"/>
      <c r="D299" s="159" t="s">
        <v>74</v>
      </c>
      <c r="E299" s="169" t="s">
        <v>166</v>
      </c>
      <c r="F299" s="169" t="s">
        <v>581</v>
      </c>
      <c r="I299" s="161"/>
      <c r="J299" s="170">
        <f>BK299</f>
        <v>1100</v>
      </c>
      <c r="L299" s="158"/>
      <c r="M299" s="163"/>
      <c r="N299" s="164"/>
      <c r="O299" s="164"/>
      <c r="P299" s="165">
        <f>SUM(P300:P303)</f>
        <v>0</v>
      </c>
      <c r="Q299" s="164"/>
      <c r="R299" s="165">
        <f>SUM(R300:R303)</f>
        <v>18.539400000000001</v>
      </c>
      <c r="S299" s="164"/>
      <c r="T299" s="166">
        <f>SUM(T300:T303)</f>
        <v>0</v>
      </c>
      <c r="AR299" s="159" t="s">
        <v>24</v>
      </c>
      <c r="AT299" s="167" t="s">
        <v>74</v>
      </c>
      <c r="AU299" s="167" t="s">
        <v>24</v>
      </c>
      <c r="AY299" s="159" t="s">
        <v>123</v>
      </c>
      <c r="BK299" s="168">
        <f>SUM(BK300:BK303)</f>
        <v>1100</v>
      </c>
    </row>
    <row r="300" spans="2:65" s="1" customFormat="1" ht="25.5" customHeight="1">
      <c r="B300" s="171"/>
      <c r="C300" s="172" t="s">
        <v>582</v>
      </c>
      <c r="D300" s="172" t="s">
        <v>126</v>
      </c>
      <c r="E300" s="173" t="s">
        <v>583</v>
      </c>
      <c r="F300" s="174" t="s">
        <v>584</v>
      </c>
      <c r="G300" s="175" t="s">
        <v>427</v>
      </c>
      <c r="H300" s="176">
        <v>55</v>
      </c>
      <c r="I300" s="177">
        <v>10</v>
      </c>
      <c r="J300" s="178">
        <f>ROUND(I300*H300,2)</f>
        <v>550</v>
      </c>
      <c r="K300" s="174" t="s">
        <v>195</v>
      </c>
      <c r="L300" s="39"/>
      <c r="M300" s="179" t="s">
        <v>5</v>
      </c>
      <c r="N300" s="180" t="s">
        <v>46</v>
      </c>
      <c r="O300" s="40"/>
      <c r="P300" s="181">
        <f>O300*H300</f>
        <v>0</v>
      </c>
      <c r="Q300" s="181">
        <v>2.0799999999999998E-3</v>
      </c>
      <c r="R300" s="181">
        <f>Q300*H300</f>
        <v>0.11439999999999999</v>
      </c>
      <c r="S300" s="181">
        <v>0</v>
      </c>
      <c r="T300" s="182">
        <f>S300*H300</f>
        <v>0</v>
      </c>
      <c r="AR300" s="22" t="s">
        <v>146</v>
      </c>
      <c r="AT300" s="22" t="s">
        <v>126</v>
      </c>
      <c r="AU300" s="22" t="s">
        <v>84</v>
      </c>
      <c r="AY300" s="22" t="s">
        <v>123</v>
      </c>
      <c r="BE300" s="183">
        <f>IF(N300="základní",J300,0)</f>
        <v>550</v>
      </c>
      <c r="BF300" s="183">
        <f>IF(N300="snížená",J300,0)</f>
        <v>0</v>
      </c>
      <c r="BG300" s="183">
        <f>IF(N300="zákl. přenesená",J300,0)</f>
        <v>0</v>
      </c>
      <c r="BH300" s="183">
        <f>IF(N300="sníž. přenesená",J300,0)</f>
        <v>0</v>
      </c>
      <c r="BI300" s="183">
        <f>IF(N300="nulová",J300,0)</f>
        <v>0</v>
      </c>
      <c r="BJ300" s="22" t="s">
        <v>24</v>
      </c>
      <c r="BK300" s="183">
        <f>ROUND(I300*H300,2)</f>
        <v>550</v>
      </c>
      <c r="BL300" s="22" t="s">
        <v>146</v>
      </c>
      <c r="BM300" s="22" t="s">
        <v>585</v>
      </c>
    </row>
    <row r="301" spans="2:65" s="1" customFormat="1" ht="24">
      <c r="B301" s="39"/>
      <c r="D301" s="184" t="s">
        <v>132</v>
      </c>
      <c r="F301" s="185" t="s">
        <v>586</v>
      </c>
      <c r="I301" s="186"/>
      <c r="L301" s="39"/>
      <c r="M301" s="187"/>
      <c r="N301" s="40"/>
      <c r="O301" s="40"/>
      <c r="P301" s="40"/>
      <c r="Q301" s="40"/>
      <c r="R301" s="40"/>
      <c r="S301" s="40"/>
      <c r="T301" s="68"/>
      <c r="AT301" s="22" t="s">
        <v>132</v>
      </c>
      <c r="AU301" s="22" t="s">
        <v>84</v>
      </c>
    </row>
    <row r="302" spans="2:65" s="1" customFormat="1" ht="16.5" customHeight="1">
      <c r="B302" s="171"/>
      <c r="C302" s="215" t="s">
        <v>587</v>
      </c>
      <c r="D302" s="215" t="s">
        <v>384</v>
      </c>
      <c r="E302" s="216" t="s">
        <v>588</v>
      </c>
      <c r="F302" s="217" t="s">
        <v>589</v>
      </c>
      <c r="G302" s="218" t="s">
        <v>209</v>
      </c>
      <c r="H302" s="219">
        <v>55</v>
      </c>
      <c r="I302" s="220">
        <v>10</v>
      </c>
      <c r="J302" s="221">
        <f>ROUND(I302*H302,2)</f>
        <v>550</v>
      </c>
      <c r="K302" s="217" t="s">
        <v>195</v>
      </c>
      <c r="L302" s="222"/>
      <c r="M302" s="223" t="s">
        <v>5</v>
      </c>
      <c r="N302" s="224" t="s">
        <v>46</v>
      </c>
      <c r="O302" s="40"/>
      <c r="P302" s="181">
        <f>O302*H302</f>
        <v>0</v>
      </c>
      <c r="Q302" s="181">
        <v>0.33500000000000002</v>
      </c>
      <c r="R302" s="181">
        <f>Q302*H302</f>
        <v>18.425000000000001</v>
      </c>
      <c r="S302" s="181">
        <v>0</v>
      </c>
      <c r="T302" s="182">
        <f>S302*H302</f>
        <v>0</v>
      </c>
      <c r="AR302" s="22" t="s">
        <v>166</v>
      </c>
      <c r="AT302" s="22" t="s">
        <v>384</v>
      </c>
      <c r="AU302" s="22" t="s">
        <v>84</v>
      </c>
      <c r="AY302" s="22" t="s">
        <v>123</v>
      </c>
      <c r="BE302" s="183">
        <f>IF(N302="základní",J302,0)</f>
        <v>550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22" t="s">
        <v>24</v>
      </c>
      <c r="BK302" s="183">
        <f>ROUND(I302*H302,2)</f>
        <v>550</v>
      </c>
      <c r="BL302" s="22" t="s">
        <v>146</v>
      </c>
      <c r="BM302" s="22" t="s">
        <v>590</v>
      </c>
    </row>
    <row r="303" spans="2:65" s="1" customFormat="1" ht="24">
      <c r="B303" s="39"/>
      <c r="D303" s="184" t="s">
        <v>132</v>
      </c>
      <c r="F303" s="185" t="s">
        <v>591</v>
      </c>
      <c r="I303" s="186"/>
      <c r="L303" s="39"/>
      <c r="M303" s="187"/>
      <c r="N303" s="40"/>
      <c r="O303" s="40"/>
      <c r="P303" s="40"/>
      <c r="Q303" s="40"/>
      <c r="R303" s="40"/>
      <c r="S303" s="40"/>
      <c r="T303" s="68"/>
      <c r="AT303" s="22" t="s">
        <v>132</v>
      </c>
      <c r="AU303" s="22" t="s">
        <v>84</v>
      </c>
    </row>
    <row r="304" spans="2:65" s="10" customFormat="1" ht="29.85" customHeight="1">
      <c r="B304" s="158"/>
      <c r="D304" s="159" t="s">
        <v>74</v>
      </c>
      <c r="E304" s="169" t="s">
        <v>172</v>
      </c>
      <c r="F304" s="169" t="s">
        <v>592</v>
      </c>
      <c r="I304" s="161"/>
      <c r="J304" s="170">
        <f>BK304</f>
        <v>7276.5</v>
      </c>
      <c r="L304" s="158"/>
      <c r="M304" s="163"/>
      <c r="N304" s="164"/>
      <c r="O304" s="164"/>
      <c r="P304" s="165">
        <f>SUM(P305:P343)</f>
        <v>0</v>
      </c>
      <c r="Q304" s="164"/>
      <c r="R304" s="165">
        <f>SUM(R305:R343)</f>
        <v>54.875078000000009</v>
      </c>
      <c r="S304" s="164"/>
      <c r="T304" s="166">
        <f>SUM(T305:T343)</f>
        <v>103.48</v>
      </c>
      <c r="AR304" s="159" t="s">
        <v>24</v>
      </c>
      <c r="AT304" s="167" t="s">
        <v>74</v>
      </c>
      <c r="AU304" s="167" t="s">
        <v>24</v>
      </c>
      <c r="AY304" s="159" t="s">
        <v>123</v>
      </c>
      <c r="BK304" s="168">
        <f>SUM(BK305:BK343)</f>
        <v>7276.5</v>
      </c>
    </row>
    <row r="305" spans="2:65" s="1" customFormat="1" ht="25.5" customHeight="1">
      <c r="B305" s="171"/>
      <c r="C305" s="172" t="s">
        <v>593</v>
      </c>
      <c r="D305" s="172" t="s">
        <v>126</v>
      </c>
      <c r="E305" s="173" t="s">
        <v>594</v>
      </c>
      <c r="F305" s="174" t="s">
        <v>595</v>
      </c>
      <c r="G305" s="175" t="s">
        <v>209</v>
      </c>
      <c r="H305" s="176">
        <v>2</v>
      </c>
      <c r="I305" s="177">
        <v>10</v>
      </c>
      <c r="J305" s="178">
        <f>ROUND(I305*H305,2)</f>
        <v>20</v>
      </c>
      <c r="K305" s="174" t="s">
        <v>195</v>
      </c>
      <c r="L305" s="39"/>
      <c r="M305" s="179" t="s">
        <v>5</v>
      </c>
      <c r="N305" s="180" t="s">
        <v>46</v>
      </c>
      <c r="O305" s="40"/>
      <c r="P305" s="181">
        <f>O305*H305</f>
        <v>0</v>
      </c>
      <c r="Q305" s="181">
        <v>0</v>
      </c>
      <c r="R305" s="181">
        <f>Q305*H305</f>
        <v>0</v>
      </c>
      <c r="S305" s="181">
        <v>0</v>
      </c>
      <c r="T305" s="182">
        <f>S305*H305</f>
        <v>0</v>
      </c>
      <c r="AR305" s="22" t="s">
        <v>146</v>
      </c>
      <c r="AT305" s="22" t="s">
        <v>126</v>
      </c>
      <c r="AU305" s="22" t="s">
        <v>84</v>
      </c>
      <c r="AY305" s="22" t="s">
        <v>123</v>
      </c>
      <c r="BE305" s="183">
        <f>IF(N305="základní",J305,0)</f>
        <v>20</v>
      </c>
      <c r="BF305" s="183">
        <f>IF(N305="snížená",J305,0)</f>
        <v>0</v>
      </c>
      <c r="BG305" s="183">
        <f>IF(N305="zákl. přenesená",J305,0)</f>
        <v>0</v>
      </c>
      <c r="BH305" s="183">
        <f>IF(N305="sníž. přenesená",J305,0)</f>
        <v>0</v>
      </c>
      <c r="BI305" s="183">
        <f>IF(N305="nulová",J305,0)</f>
        <v>0</v>
      </c>
      <c r="BJ305" s="22" t="s">
        <v>24</v>
      </c>
      <c r="BK305" s="183">
        <f>ROUND(I305*H305,2)</f>
        <v>20</v>
      </c>
      <c r="BL305" s="22" t="s">
        <v>146</v>
      </c>
      <c r="BM305" s="22" t="s">
        <v>596</v>
      </c>
    </row>
    <row r="306" spans="2:65" s="1" customFormat="1" ht="24">
      <c r="B306" s="39"/>
      <c r="D306" s="184" t="s">
        <v>132</v>
      </c>
      <c r="F306" s="185" t="s">
        <v>597</v>
      </c>
      <c r="I306" s="186"/>
      <c r="L306" s="39"/>
      <c r="M306" s="187"/>
      <c r="N306" s="40"/>
      <c r="O306" s="40"/>
      <c r="P306" s="40"/>
      <c r="Q306" s="40"/>
      <c r="R306" s="40"/>
      <c r="S306" s="40"/>
      <c r="T306" s="68"/>
      <c r="AT306" s="22" t="s">
        <v>132</v>
      </c>
      <c r="AU306" s="22" t="s">
        <v>84</v>
      </c>
    </row>
    <row r="307" spans="2:65" s="11" customFormat="1">
      <c r="B307" s="192"/>
      <c r="D307" s="184" t="s">
        <v>316</v>
      </c>
      <c r="E307" s="193" t="s">
        <v>5</v>
      </c>
      <c r="F307" s="194" t="s">
        <v>84</v>
      </c>
      <c r="H307" s="195">
        <v>2</v>
      </c>
      <c r="I307" s="196"/>
      <c r="L307" s="192"/>
      <c r="M307" s="197"/>
      <c r="N307" s="198"/>
      <c r="O307" s="198"/>
      <c r="P307" s="198"/>
      <c r="Q307" s="198"/>
      <c r="R307" s="198"/>
      <c r="S307" s="198"/>
      <c r="T307" s="199"/>
      <c r="AT307" s="193" t="s">
        <v>316</v>
      </c>
      <c r="AU307" s="193" t="s">
        <v>84</v>
      </c>
      <c r="AV307" s="11" t="s">
        <v>84</v>
      </c>
      <c r="AW307" s="11" t="s">
        <v>39</v>
      </c>
      <c r="AX307" s="11" t="s">
        <v>24</v>
      </c>
      <c r="AY307" s="193" t="s">
        <v>123</v>
      </c>
    </row>
    <row r="308" spans="2:65" s="1" customFormat="1" ht="16.5" customHeight="1">
      <c r="B308" s="171"/>
      <c r="C308" s="215" t="s">
        <v>598</v>
      </c>
      <c r="D308" s="215" t="s">
        <v>384</v>
      </c>
      <c r="E308" s="216" t="s">
        <v>599</v>
      </c>
      <c r="F308" s="217" t="s">
        <v>600</v>
      </c>
      <c r="G308" s="218" t="s">
        <v>209</v>
      </c>
      <c r="H308" s="219">
        <v>2</v>
      </c>
      <c r="I308" s="220">
        <v>10</v>
      </c>
      <c r="J308" s="221">
        <f>ROUND(I308*H308,2)</f>
        <v>20</v>
      </c>
      <c r="K308" s="217" t="s">
        <v>195</v>
      </c>
      <c r="L308" s="222"/>
      <c r="M308" s="223" t="s">
        <v>5</v>
      </c>
      <c r="N308" s="224" t="s">
        <v>46</v>
      </c>
      <c r="O308" s="40"/>
      <c r="P308" s="181">
        <f>O308*H308</f>
        <v>0</v>
      </c>
      <c r="Q308" s="181">
        <v>2.2000000000000001E-3</v>
      </c>
      <c r="R308" s="181">
        <f>Q308*H308</f>
        <v>4.4000000000000003E-3</v>
      </c>
      <c r="S308" s="181">
        <v>0</v>
      </c>
      <c r="T308" s="182">
        <f>S308*H308</f>
        <v>0</v>
      </c>
      <c r="AR308" s="22" t="s">
        <v>166</v>
      </c>
      <c r="AT308" s="22" t="s">
        <v>384</v>
      </c>
      <c r="AU308" s="22" t="s">
        <v>84</v>
      </c>
      <c r="AY308" s="22" t="s">
        <v>123</v>
      </c>
      <c r="BE308" s="183">
        <f>IF(N308="základní",J308,0)</f>
        <v>20</v>
      </c>
      <c r="BF308" s="183">
        <f>IF(N308="snížená",J308,0)</f>
        <v>0</v>
      </c>
      <c r="BG308" s="183">
        <f>IF(N308="zákl. přenesená",J308,0)</f>
        <v>0</v>
      </c>
      <c r="BH308" s="183">
        <f>IF(N308="sníž. přenesená",J308,0)</f>
        <v>0</v>
      </c>
      <c r="BI308" s="183">
        <f>IF(N308="nulová",J308,0)</f>
        <v>0</v>
      </c>
      <c r="BJ308" s="22" t="s">
        <v>24</v>
      </c>
      <c r="BK308" s="183">
        <f>ROUND(I308*H308,2)</f>
        <v>20</v>
      </c>
      <c r="BL308" s="22" t="s">
        <v>146</v>
      </c>
      <c r="BM308" s="22" t="s">
        <v>601</v>
      </c>
    </row>
    <row r="309" spans="2:65" s="1" customFormat="1" ht="24">
      <c r="B309" s="39"/>
      <c r="D309" s="184" t="s">
        <v>132</v>
      </c>
      <c r="F309" s="185" t="s">
        <v>602</v>
      </c>
      <c r="I309" s="186"/>
      <c r="L309" s="39"/>
      <c r="M309" s="187"/>
      <c r="N309" s="40"/>
      <c r="O309" s="40"/>
      <c r="P309" s="40"/>
      <c r="Q309" s="40"/>
      <c r="R309" s="40"/>
      <c r="S309" s="40"/>
      <c r="T309" s="68"/>
      <c r="AT309" s="22" t="s">
        <v>132</v>
      </c>
      <c r="AU309" s="22" t="s">
        <v>84</v>
      </c>
    </row>
    <row r="310" spans="2:65" s="1" customFormat="1" ht="24">
      <c r="B310" s="39"/>
      <c r="D310" s="184" t="s">
        <v>133</v>
      </c>
      <c r="F310" s="188" t="s">
        <v>603</v>
      </c>
      <c r="I310" s="186"/>
      <c r="L310" s="39"/>
      <c r="M310" s="187"/>
      <c r="N310" s="40"/>
      <c r="O310" s="40"/>
      <c r="P310" s="40"/>
      <c r="Q310" s="40"/>
      <c r="R310" s="40"/>
      <c r="S310" s="40"/>
      <c r="T310" s="68"/>
      <c r="AT310" s="22" t="s">
        <v>133</v>
      </c>
      <c r="AU310" s="22" t="s">
        <v>84</v>
      </c>
    </row>
    <row r="311" spans="2:65" s="11" customFormat="1">
      <c r="B311" s="192"/>
      <c r="D311" s="184" t="s">
        <v>316</v>
      </c>
      <c r="E311" s="193" t="s">
        <v>5</v>
      </c>
      <c r="F311" s="194" t="s">
        <v>84</v>
      </c>
      <c r="H311" s="195">
        <v>2</v>
      </c>
      <c r="I311" s="196"/>
      <c r="L311" s="192"/>
      <c r="M311" s="197"/>
      <c r="N311" s="198"/>
      <c r="O311" s="198"/>
      <c r="P311" s="198"/>
      <c r="Q311" s="198"/>
      <c r="R311" s="198"/>
      <c r="S311" s="198"/>
      <c r="T311" s="199"/>
      <c r="AT311" s="193" t="s">
        <v>316</v>
      </c>
      <c r="AU311" s="193" t="s">
        <v>84</v>
      </c>
      <c r="AV311" s="11" t="s">
        <v>84</v>
      </c>
      <c r="AW311" s="11" t="s">
        <v>39</v>
      </c>
      <c r="AX311" s="11" t="s">
        <v>24</v>
      </c>
      <c r="AY311" s="193" t="s">
        <v>123</v>
      </c>
    </row>
    <row r="312" spans="2:65" s="1" customFormat="1" ht="25.5" customHeight="1">
      <c r="B312" s="171"/>
      <c r="C312" s="172" t="s">
        <v>604</v>
      </c>
      <c r="D312" s="172" t="s">
        <v>126</v>
      </c>
      <c r="E312" s="173" t="s">
        <v>605</v>
      </c>
      <c r="F312" s="174" t="s">
        <v>606</v>
      </c>
      <c r="G312" s="175" t="s">
        <v>427</v>
      </c>
      <c r="H312" s="176">
        <v>5</v>
      </c>
      <c r="I312" s="177">
        <v>10</v>
      </c>
      <c r="J312" s="178">
        <f>ROUND(I312*H312,2)</f>
        <v>50</v>
      </c>
      <c r="K312" s="174" t="s">
        <v>195</v>
      </c>
      <c r="L312" s="39"/>
      <c r="M312" s="179" t="s">
        <v>5</v>
      </c>
      <c r="N312" s="180" t="s">
        <v>46</v>
      </c>
      <c r="O312" s="40"/>
      <c r="P312" s="181">
        <f>O312*H312</f>
        <v>0</v>
      </c>
      <c r="Q312" s="181">
        <v>0</v>
      </c>
      <c r="R312" s="181">
        <f>Q312*H312</f>
        <v>0</v>
      </c>
      <c r="S312" s="181">
        <v>0</v>
      </c>
      <c r="T312" s="182">
        <f>S312*H312</f>
        <v>0</v>
      </c>
      <c r="AR312" s="22" t="s">
        <v>146</v>
      </c>
      <c r="AT312" s="22" t="s">
        <v>126</v>
      </c>
      <c r="AU312" s="22" t="s">
        <v>84</v>
      </c>
      <c r="AY312" s="22" t="s">
        <v>123</v>
      </c>
      <c r="BE312" s="183">
        <f>IF(N312="základní",J312,0)</f>
        <v>50</v>
      </c>
      <c r="BF312" s="183">
        <f>IF(N312="snížená",J312,0)</f>
        <v>0</v>
      </c>
      <c r="BG312" s="183">
        <f>IF(N312="zákl. přenesená",J312,0)</f>
        <v>0</v>
      </c>
      <c r="BH312" s="183">
        <f>IF(N312="sníž. přenesená",J312,0)</f>
        <v>0</v>
      </c>
      <c r="BI312" s="183">
        <f>IF(N312="nulová",J312,0)</f>
        <v>0</v>
      </c>
      <c r="BJ312" s="22" t="s">
        <v>24</v>
      </c>
      <c r="BK312" s="183">
        <f>ROUND(I312*H312,2)</f>
        <v>50</v>
      </c>
      <c r="BL312" s="22" t="s">
        <v>146</v>
      </c>
      <c r="BM312" s="22" t="s">
        <v>607</v>
      </c>
    </row>
    <row r="313" spans="2:65" s="1" customFormat="1" ht="24">
      <c r="B313" s="39"/>
      <c r="D313" s="184" t="s">
        <v>132</v>
      </c>
      <c r="F313" s="185" t="s">
        <v>608</v>
      </c>
      <c r="I313" s="186"/>
      <c r="L313" s="39"/>
      <c r="M313" s="187"/>
      <c r="N313" s="40"/>
      <c r="O313" s="40"/>
      <c r="P313" s="40"/>
      <c r="Q313" s="40"/>
      <c r="R313" s="40"/>
      <c r="S313" s="40"/>
      <c r="T313" s="68"/>
      <c r="AT313" s="22" t="s">
        <v>132</v>
      </c>
      <c r="AU313" s="22" t="s">
        <v>84</v>
      </c>
    </row>
    <row r="314" spans="2:65" s="1" customFormat="1" ht="24">
      <c r="B314" s="39"/>
      <c r="D314" s="184" t="s">
        <v>133</v>
      </c>
      <c r="F314" s="188" t="s">
        <v>609</v>
      </c>
      <c r="I314" s="186"/>
      <c r="L314" s="39"/>
      <c r="M314" s="187"/>
      <c r="N314" s="40"/>
      <c r="O314" s="40"/>
      <c r="P314" s="40"/>
      <c r="Q314" s="40"/>
      <c r="R314" s="40"/>
      <c r="S314" s="40"/>
      <c r="T314" s="68"/>
      <c r="AT314" s="22" t="s">
        <v>133</v>
      </c>
      <c r="AU314" s="22" t="s">
        <v>84</v>
      </c>
    </row>
    <row r="315" spans="2:65" s="1" customFormat="1" ht="16.5" customHeight="1">
      <c r="B315" s="171"/>
      <c r="C315" s="172" t="s">
        <v>610</v>
      </c>
      <c r="D315" s="172" t="s">
        <v>126</v>
      </c>
      <c r="E315" s="173" t="s">
        <v>611</v>
      </c>
      <c r="F315" s="174" t="s">
        <v>612</v>
      </c>
      <c r="G315" s="175" t="s">
        <v>209</v>
      </c>
      <c r="H315" s="176">
        <v>2</v>
      </c>
      <c r="I315" s="177">
        <v>10</v>
      </c>
      <c r="J315" s="178">
        <f>ROUND(I315*H315,2)</f>
        <v>20</v>
      </c>
      <c r="K315" s="174" t="s">
        <v>195</v>
      </c>
      <c r="L315" s="39"/>
      <c r="M315" s="179" t="s">
        <v>5</v>
      </c>
      <c r="N315" s="180" t="s">
        <v>46</v>
      </c>
      <c r="O315" s="40"/>
      <c r="P315" s="181">
        <f>O315*H315</f>
        <v>0</v>
      </c>
      <c r="Q315" s="181">
        <v>7.0056599999999998</v>
      </c>
      <c r="R315" s="181">
        <f>Q315*H315</f>
        <v>14.01132</v>
      </c>
      <c r="S315" s="181">
        <v>0</v>
      </c>
      <c r="T315" s="182">
        <f>S315*H315</f>
        <v>0</v>
      </c>
      <c r="AR315" s="22" t="s">
        <v>146</v>
      </c>
      <c r="AT315" s="22" t="s">
        <v>126</v>
      </c>
      <c r="AU315" s="22" t="s">
        <v>84</v>
      </c>
      <c r="AY315" s="22" t="s">
        <v>123</v>
      </c>
      <c r="BE315" s="183">
        <f>IF(N315="základní",J315,0)</f>
        <v>20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22" t="s">
        <v>24</v>
      </c>
      <c r="BK315" s="183">
        <f>ROUND(I315*H315,2)</f>
        <v>20</v>
      </c>
      <c r="BL315" s="22" t="s">
        <v>146</v>
      </c>
      <c r="BM315" s="22" t="s">
        <v>613</v>
      </c>
    </row>
    <row r="316" spans="2:65" s="1" customFormat="1">
      <c r="B316" s="39"/>
      <c r="D316" s="184" t="s">
        <v>132</v>
      </c>
      <c r="F316" s="185" t="s">
        <v>614</v>
      </c>
      <c r="I316" s="186"/>
      <c r="L316" s="39"/>
      <c r="M316" s="187"/>
      <c r="N316" s="40"/>
      <c r="O316" s="40"/>
      <c r="P316" s="40"/>
      <c r="Q316" s="40"/>
      <c r="R316" s="40"/>
      <c r="S316" s="40"/>
      <c r="T316" s="68"/>
      <c r="AT316" s="22" t="s">
        <v>132</v>
      </c>
      <c r="AU316" s="22" t="s">
        <v>84</v>
      </c>
    </row>
    <row r="317" spans="2:65" s="1" customFormat="1" ht="16.5" customHeight="1">
      <c r="B317" s="171"/>
      <c r="C317" s="172" t="s">
        <v>615</v>
      </c>
      <c r="D317" s="172" t="s">
        <v>126</v>
      </c>
      <c r="E317" s="173" t="s">
        <v>616</v>
      </c>
      <c r="F317" s="174" t="s">
        <v>617</v>
      </c>
      <c r="G317" s="175" t="s">
        <v>308</v>
      </c>
      <c r="H317" s="176">
        <v>12.65</v>
      </c>
      <c r="I317" s="177">
        <v>10</v>
      </c>
      <c r="J317" s="178">
        <f>ROUND(I317*H317,2)</f>
        <v>126.5</v>
      </c>
      <c r="K317" s="174" t="s">
        <v>195</v>
      </c>
      <c r="L317" s="39"/>
      <c r="M317" s="179" t="s">
        <v>5</v>
      </c>
      <c r="N317" s="180" t="s">
        <v>46</v>
      </c>
      <c r="O317" s="40"/>
      <c r="P317" s="181">
        <f>O317*H317</f>
        <v>0</v>
      </c>
      <c r="Q317" s="181">
        <v>2.2667199999999998</v>
      </c>
      <c r="R317" s="181">
        <f>Q317*H317</f>
        <v>28.674008000000001</v>
      </c>
      <c r="S317" s="181">
        <v>0</v>
      </c>
      <c r="T317" s="182">
        <f>S317*H317</f>
        <v>0</v>
      </c>
      <c r="AR317" s="22" t="s">
        <v>146</v>
      </c>
      <c r="AT317" s="22" t="s">
        <v>126</v>
      </c>
      <c r="AU317" s="22" t="s">
        <v>84</v>
      </c>
      <c r="AY317" s="22" t="s">
        <v>123</v>
      </c>
      <c r="BE317" s="183">
        <f>IF(N317="základní",J317,0)</f>
        <v>126.5</v>
      </c>
      <c r="BF317" s="183">
        <f>IF(N317="snížená",J317,0)</f>
        <v>0</v>
      </c>
      <c r="BG317" s="183">
        <f>IF(N317="zákl. přenesená",J317,0)</f>
        <v>0</v>
      </c>
      <c r="BH317" s="183">
        <f>IF(N317="sníž. přenesená",J317,0)</f>
        <v>0</v>
      </c>
      <c r="BI317" s="183">
        <f>IF(N317="nulová",J317,0)</f>
        <v>0</v>
      </c>
      <c r="BJ317" s="22" t="s">
        <v>24</v>
      </c>
      <c r="BK317" s="183">
        <f>ROUND(I317*H317,2)</f>
        <v>126.5</v>
      </c>
      <c r="BL317" s="22" t="s">
        <v>146</v>
      </c>
      <c r="BM317" s="22" t="s">
        <v>618</v>
      </c>
    </row>
    <row r="318" spans="2:65" s="1" customFormat="1">
      <c r="B318" s="39"/>
      <c r="D318" s="184" t="s">
        <v>132</v>
      </c>
      <c r="F318" s="185" t="s">
        <v>619</v>
      </c>
      <c r="I318" s="186"/>
      <c r="L318" s="39"/>
      <c r="M318" s="187"/>
      <c r="N318" s="40"/>
      <c r="O318" s="40"/>
      <c r="P318" s="40"/>
      <c r="Q318" s="40"/>
      <c r="R318" s="40"/>
      <c r="S318" s="40"/>
      <c r="T318" s="68"/>
      <c r="AT318" s="22" t="s">
        <v>132</v>
      </c>
      <c r="AU318" s="22" t="s">
        <v>84</v>
      </c>
    </row>
    <row r="319" spans="2:65" s="12" customFormat="1">
      <c r="B319" s="200"/>
      <c r="D319" s="184" t="s">
        <v>316</v>
      </c>
      <c r="E319" s="201" t="s">
        <v>5</v>
      </c>
      <c r="F319" s="202" t="s">
        <v>620</v>
      </c>
      <c r="H319" s="201" t="s">
        <v>5</v>
      </c>
      <c r="I319" s="203"/>
      <c r="L319" s="200"/>
      <c r="M319" s="204"/>
      <c r="N319" s="205"/>
      <c r="O319" s="205"/>
      <c r="P319" s="205"/>
      <c r="Q319" s="205"/>
      <c r="R319" s="205"/>
      <c r="S319" s="205"/>
      <c r="T319" s="206"/>
      <c r="AT319" s="201" t="s">
        <v>316</v>
      </c>
      <c r="AU319" s="201" t="s">
        <v>84</v>
      </c>
      <c r="AV319" s="12" t="s">
        <v>24</v>
      </c>
      <c r="AW319" s="12" t="s">
        <v>39</v>
      </c>
      <c r="AX319" s="12" t="s">
        <v>75</v>
      </c>
      <c r="AY319" s="201" t="s">
        <v>123</v>
      </c>
    </row>
    <row r="320" spans="2:65" s="11" customFormat="1">
      <c r="B320" s="192"/>
      <c r="D320" s="184" t="s">
        <v>316</v>
      </c>
      <c r="E320" s="193" t="s">
        <v>5</v>
      </c>
      <c r="F320" s="194" t="s">
        <v>621</v>
      </c>
      <c r="H320" s="195">
        <v>12.65</v>
      </c>
      <c r="I320" s="196"/>
      <c r="L320" s="192"/>
      <c r="M320" s="197"/>
      <c r="N320" s="198"/>
      <c r="O320" s="198"/>
      <c r="P320" s="198"/>
      <c r="Q320" s="198"/>
      <c r="R320" s="198"/>
      <c r="S320" s="198"/>
      <c r="T320" s="199"/>
      <c r="AT320" s="193" t="s">
        <v>316</v>
      </c>
      <c r="AU320" s="193" t="s">
        <v>84</v>
      </c>
      <c r="AV320" s="11" t="s">
        <v>84</v>
      </c>
      <c r="AW320" s="11" t="s">
        <v>39</v>
      </c>
      <c r="AX320" s="11" t="s">
        <v>24</v>
      </c>
      <c r="AY320" s="193" t="s">
        <v>123</v>
      </c>
    </row>
    <row r="321" spans="2:65" s="1" customFormat="1" ht="16.5" customHeight="1">
      <c r="B321" s="171"/>
      <c r="C321" s="172" t="s">
        <v>622</v>
      </c>
      <c r="D321" s="172" t="s">
        <v>126</v>
      </c>
      <c r="E321" s="173" t="s">
        <v>623</v>
      </c>
      <c r="F321" s="174" t="s">
        <v>624</v>
      </c>
      <c r="G321" s="175" t="s">
        <v>427</v>
      </c>
      <c r="H321" s="176">
        <v>5</v>
      </c>
      <c r="I321" s="177">
        <v>10</v>
      </c>
      <c r="J321" s="178">
        <f>ROUND(I321*H321,2)</f>
        <v>50</v>
      </c>
      <c r="K321" s="174" t="s">
        <v>195</v>
      </c>
      <c r="L321" s="39"/>
      <c r="M321" s="179" t="s">
        <v>5</v>
      </c>
      <c r="N321" s="180" t="s">
        <v>46</v>
      </c>
      <c r="O321" s="40"/>
      <c r="P321" s="181">
        <f>O321*H321</f>
        <v>0</v>
      </c>
      <c r="Q321" s="181">
        <v>0</v>
      </c>
      <c r="R321" s="181">
        <f>Q321*H321</f>
        <v>0</v>
      </c>
      <c r="S321" s="181">
        <v>0</v>
      </c>
      <c r="T321" s="182">
        <f>S321*H321</f>
        <v>0</v>
      </c>
      <c r="AR321" s="22" t="s">
        <v>146</v>
      </c>
      <c r="AT321" s="22" t="s">
        <v>126</v>
      </c>
      <c r="AU321" s="22" t="s">
        <v>84</v>
      </c>
      <c r="AY321" s="22" t="s">
        <v>123</v>
      </c>
      <c r="BE321" s="183">
        <f>IF(N321="základní",J321,0)</f>
        <v>50</v>
      </c>
      <c r="BF321" s="183">
        <f>IF(N321="snížená",J321,0)</f>
        <v>0</v>
      </c>
      <c r="BG321" s="183">
        <f>IF(N321="zákl. přenesená",J321,0)</f>
        <v>0</v>
      </c>
      <c r="BH321" s="183">
        <f>IF(N321="sníž. přenesená",J321,0)</f>
        <v>0</v>
      </c>
      <c r="BI321" s="183">
        <f>IF(N321="nulová",J321,0)</f>
        <v>0</v>
      </c>
      <c r="BJ321" s="22" t="s">
        <v>24</v>
      </c>
      <c r="BK321" s="183">
        <f>ROUND(I321*H321,2)</f>
        <v>50</v>
      </c>
      <c r="BL321" s="22" t="s">
        <v>146</v>
      </c>
      <c r="BM321" s="22" t="s">
        <v>625</v>
      </c>
    </row>
    <row r="322" spans="2:65" s="1" customFormat="1">
      <c r="B322" s="39"/>
      <c r="D322" s="184" t="s">
        <v>132</v>
      </c>
      <c r="F322" s="185" t="s">
        <v>626</v>
      </c>
      <c r="I322" s="186"/>
      <c r="L322" s="39"/>
      <c r="M322" s="187"/>
      <c r="N322" s="40"/>
      <c r="O322" s="40"/>
      <c r="P322" s="40"/>
      <c r="Q322" s="40"/>
      <c r="R322" s="40"/>
      <c r="S322" s="40"/>
      <c r="T322" s="68"/>
      <c r="AT322" s="22" t="s">
        <v>132</v>
      </c>
      <c r="AU322" s="22" t="s">
        <v>84</v>
      </c>
    </row>
    <row r="323" spans="2:65" s="1" customFormat="1" ht="24">
      <c r="B323" s="39"/>
      <c r="D323" s="184" t="s">
        <v>133</v>
      </c>
      <c r="F323" s="188" t="s">
        <v>627</v>
      </c>
      <c r="I323" s="186"/>
      <c r="L323" s="39"/>
      <c r="M323" s="187"/>
      <c r="N323" s="40"/>
      <c r="O323" s="40"/>
      <c r="P323" s="40"/>
      <c r="Q323" s="40"/>
      <c r="R323" s="40"/>
      <c r="S323" s="40"/>
      <c r="T323" s="68"/>
      <c r="AT323" s="22" t="s">
        <v>133</v>
      </c>
      <c r="AU323" s="22" t="s">
        <v>84</v>
      </c>
    </row>
    <row r="324" spans="2:65" s="1" customFormat="1" ht="16.5" customHeight="1">
      <c r="B324" s="171"/>
      <c r="C324" s="172" t="s">
        <v>628</v>
      </c>
      <c r="D324" s="172" t="s">
        <v>126</v>
      </c>
      <c r="E324" s="173" t="s">
        <v>629</v>
      </c>
      <c r="F324" s="174" t="s">
        <v>630</v>
      </c>
      <c r="G324" s="175" t="s">
        <v>209</v>
      </c>
      <c r="H324" s="176">
        <v>1</v>
      </c>
      <c r="I324" s="177">
        <v>10</v>
      </c>
      <c r="J324" s="178">
        <f>ROUND(I324*H324,2)</f>
        <v>10</v>
      </c>
      <c r="K324" s="174" t="s">
        <v>5</v>
      </c>
      <c r="L324" s="39"/>
      <c r="M324" s="179" t="s">
        <v>5</v>
      </c>
      <c r="N324" s="180" t="s">
        <v>46</v>
      </c>
      <c r="O324" s="40"/>
      <c r="P324" s="181">
        <f>O324*H324</f>
        <v>0</v>
      </c>
      <c r="Q324" s="181">
        <v>9.2261500000000005</v>
      </c>
      <c r="R324" s="181">
        <f>Q324*H324</f>
        <v>9.2261500000000005</v>
      </c>
      <c r="S324" s="181">
        <v>0</v>
      </c>
      <c r="T324" s="182">
        <f>S324*H324</f>
        <v>0</v>
      </c>
      <c r="AR324" s="22" t="s">
        <v>146</v>
      </c>
      <c r="AT324" s="22" t="s">
        <v>126</v>
      </c>
      <c r="AU324" s="22" t="s">
        <v>84</v>
      </c>
      <c r="AY324" s="22" t="s">
        <v>123</v>
      </c>
      <c r="BE324" s="183">
        <f>IF(N324="základní",J324,0)</f>
        <v>10</v>
      </c>
      <c r="BF324" s="183">
        <f>IF(N324="snížená",J324,0)</f>
        <v>0</v>
      </c>
      <c r="BG324" s="183">
        <f>IF(N324="zákl. přenesená",J324,0)</f>
        <v>0</v>
      </c>
      <c r="BH324" s="183">
        <f>IF(N324="sníž. přenesená",J324,0)</f>
        <v>0</v>
      </c>
      <c r="BI324" s="183">
        <f>IF(N324="nulová",J324,0)</f>
        <v>0</v>
      </c>
      <c r="BJ324" s="22" t="s">
        <v>24</v>
      </c>
      <c r="BK324" s="183">
        <f>ROUND(I324*H324,2)</f>
        <v>10</v>
      </c>
      <c r="BL324" s="22" t="s">
        <v>146</v>
      </c>
      <c r="BM324" s="22" t="s">
        <v>631</v>
      </c>
    </row>
    <row r="325" spans="2:65" s="1" customFormat="1">
      <c r="B325" s="39"/>
      <c r="D325" s="184" t="s">
        <v>132</v>
      </c>
      <c r="F325" s="185" t="s">
        <v>632</v>
      </c>
      <c r="I325" s="186"/>
      <c r="L325" s="39"/>
      <c r="M325" s="187"/>
      <c r="N325" s="40"/>
      <c r="O325" s="40"/>
      <c r="P325" s="40"/>
      <c r="Q325" s="40"/>
      <c r="R325" s="40"/>
      <c r="S325" s="40"/>
      <c r="T325" s="68"/>
      <c r="AT325" s="22" t="s">
        <v>132</v>
      </c>
      <c r="AU325" s="22" t="s">
        <v>84</v>
      </c>
    </row>
    <row r="326" spans="2:65" s="1" customFormat="1" ht="16.5" customHeight="1">
      <c r="B326" s="171"/>
      <c r="C326" s="172" t="s">
        <v>633</v>
      </c>
      <c r="D326" s="172" t="s">
        <v>126</v>
      </c>
      <c r="E326" s="173" t="s">
        <v>634</v>
      </c>
      <c r="F326" s="174" t="s">
        <v>635</v>
      </c>
      <c r="G326" s="175" t="s">
        <v>427</v>
      </c>
      <c r="H326" s="176">
        <v>5</v>
      </c>
      <c r="I326" s="177">
        <v>10</v>
      </c>
      <c r="J326" s="178">
        <f>ROUND(I326*H326,2)</f>
        <v>50</v>
      </c>
      <c r="K326" s="174" t="s">
        <v>5</v>
      </c>
      <c r="L326" s="39"/>
      <c r="M326" s="179" t="s">
        <v>5</v>
      </c>
      <c r="N326" s="180" t="s">
        <v>46</v>
      </c>
      <c r="O326" s="40"/>
      <c r="P326" s="181">
        <f>O326*H326</f>
        <v>0</v>
      </c>
      <c r="Q326" s="181">
        <v>0.59184000000000003</v>
      </c>
      <c r="R326" s="181">
        <f>Q326*H326</f>
        <v>2.9592000000000001</v>
      </c>
      <c r="S326" s="181">
        <v>0</v>
      </c>
      <c r="T326" s="182">
        <f>S326*H326</f>
        <v>0</v>
      </c>
      <c r="AR326" s="22" t="s">
        <v>146</v>
      </c>
      <c r="AT326" s="22" t="s">
        <v>126</v>
      </c>
      <c r="AU326" s="22" t="s">
        <v>84</v>
      </c>
      <c r="AY326" s="22" t="s">
        <v>123</v>
      </c>
      <c r="BE326" s="183">
        <f>IF(N326="základní",J326,0)</f>
        <v>50</v>
      </c>
      <c r="BF326" s="183">
        <f>IF(N326="snížená",J326,0)</f>
        <v>0</v>
      </c>
      <c r="BG326" s="183">
        <f>IF(N326="zákl. přenesená",J326,0)</f>
        <v>0</v>
      </c>
      <c r="BH326" s="183">
        <f>IF(N326="sníž. přenesená",J326,0)</f>
        <v>0</v>
      </c>
      <c r="BI326" s="183">
        <f>IF(N326="nulová",J326,0)</f>
        <v>0</v>
      </c>
      <c r="BJ326" s="22" t="s">
        <v>24</v>
      </c>
      <c r="BK326" s="183">
        <f>ROUND(I326*H326,2)</f>
        <v>50</v>
      </c>
      <c r="BL326" s="22" t="s">
        <v>146</v>
      </c>
      <c r="BM326" s="22" t="s">
        <v>636</v>
      </c>
    </row>
    <row r="327" spans="2:65" s="1" customFormat="1" ht="24">
      <c r="B327" s="39"/>
      <c r="D327" s="184" t="s">
        <v>132</v>
      </c>
      <c r="F327" s="185" t="s">
        <v>637</v>
      </c>
      <c r="I327" s="186"/>
      <c r="L327" s="39"/>
      <c r="M327" s="187"/>
      <c r="N327" s="40"/>
      <c r="O327" s="40"/>
      <c r="P327" s="40"/>
      <c r="Q327" s="40"/>
      <c r="R327" s="40"/>
      <c r="S327" s="40"/>
      <c r="T327" s="68"/>
      <c r="AT327" s="22" t="s">
        <v>132</v>
      </c>
      <c r="AU327" s="22" t="s">
        <v>84</v>
      </c>
    </row>
    <row r="328" spans="2:65" s="1" customFormat="1" ht="16.5" customHeight="1">
      <c r="B328" s="171"/>
      <c r="C328" s="172" t="s">
        <v>638</v>
      </c>
      <c r="D328" s="172" t="s">
        <v>126</v>
      </c>
      <c r="E328" s="173" t="s">
        <v>639</v>
      </c>
      <c r="F328" s="174" t="s">
        <v>640</v>
      </c>
      <c r="G328" s="175" t="s">
        <v>427</v>
      </c>
      <c r="H328" s="176">
        <v>9</v>
      </c>
      <c r="I328" s="177">
        <v>10</v>
      </c>
      <c r="J328" s="178">
        <f>ROUND(I328*H328,2)</f>
        <v>90</v>
      </c>
      <c r="K328" s="174" t="s">
        <v>5</v>
      </c>
      <c r="L328" s="39"/>
      <c r="M328" s="179" t="s">
        <v>5</v>
      </c>
      <c r="N328" s="180" t="s">
        <v>46</v>
      </c>
      <c r="O328" s="40"/>
      <c r="P328" s="181">
        <f>O328*H328</f>
        <v>0</v>
      </c>
      <c r="Q328" s="181">
        <v>0</v>
      </c>
      <c r="R328" s="181">
        <f>Q328*H328</f>
        <v>0</v>
      </c>
      <c r="S328" s="181">
        <v>0</v>
      </c>
      <c r="T328" s="182">
        <f>S328*H328</f>
        <v>0</v>
      </c>
      <c r="AR328" s="22" t="s">
        <v>146</v>
      </c>
      <c r="AT328" s="22" t="s">
        <v>126</v>
      </c>
      <c r="AU328" s="22" t="s">
        <v>84</v>
      </c>
      <c r="AY328" s="22" t="s">
        <v>123</v>
      </c>
      <c r="BE328" s="183">
        <f>IF(N328="základní",J328,0)</f>
        <v>90</v>
      </c>
      <c r="BF328" s="183">
        <f>IF(N328="snížená",J328,0)</f>
        <v>0</v>
      </c>
      <c r="BG328" s="183">
        <f>IF(N328="zákl. přenesená",J328,0)</f>
        <v>0</v>
      </c>
      <c r="BH328" s="183">
        <f>IF(N328="sníž. přenesená",J328,0)</f>
        <v>0</v>
      </c>
      <c r="BI328" s="183">
        <f>IF(N328="nulová",J328,0)</f>
        <v>0</v>
      </c>
      <c r="BJ328" s="22" t="s">
        <v>24</v>
      </c>
      <c r="BK328" s="183">
        <f>ROUND(I328*H328,2)</f>
        <v>90</v>
      </c>
      <c r="BL328" s="22" t="s">
        <v>146</v>
      </c>
      <c r="BM328" s="22" t="s">
        <v>641</v>
      </c>
    </row>
    <row r="329" spans="2:65" s="1" customFormat="1" ht="24">
      <c r="B329" s="39"/>
      <c r="D329" s="184" t="s">
        <v>132</v>
      </c>
      <c r="F329" s="185" t="s">
        <v>637</v>
      </c>
      <c r="I329" s="186"/>
      <c r="L329" s="39"/>
      <c r="M329" s="187"/>
      <c r="N329" s="40"/>
      <c r="O329" s="40"/>
      <c r="P329" s="40"/>
      <c r="Q329" s="40"/>
      <c r="R329" s="40"/>
      <c r="S329" s="40"/>
      <c r="T329" s="68"/>
      <c r="AT329" s="22" t="s">
        <v>132</v>
      </c>
      <c r="AU329" s="22" t="s">
        <v>84</v>
      </c>
    </row>
    <row r="330" spans="2:65" s="1" customFormat="1" ht="16.5" customHeight="1">
      <c r="B330" s="171"/>
      <c r="C330" s="172" t="s">
        <v>642</v>
      </c>
      <c r="D330" s="172" t="s">
        <v>126</v>
      </c>
      <c r="E330" s="173" t="s">
        <v>643</v>
      </c>
      <c r="F330" s="174" t="s">
        <v>644</v>
      </c>
      <c r="G330" s="175" t="s">
        <v>427</v>
      </c>
      <c r="H330" s="176">
        <v>150</v>
      </c>
      <c r="I330" s="177">
        <v>10</v>
      </c>
      <c r="J330" s="178">
        <f>ROUND(I330*H330,2)</f>
        <v>1500</v>
      </c>
      <c r="K330" s="174" t="s">
        <v>195</v>
      </c>
      <c r="L330" s="39"/>
      <c r="M330" s="179" t="s">
        <v>5</v>
      </c>
      <c r="N330" s="180" t="s">
        <v>46</v>
      </c>
      <c r="O330" s="40"/>
      <c r="P330" s="181">
        <f>O330*H330</f>
        <v>0</v>
      </c>
      <c r="Q330" s="181">
        <v>0</v>
      </c>
      <c r="R330" s="181">
        <f>Q330*H330</f>
        <v>0</v>
      </c>
      <c r="S330" s="181">
        <v>0.32400000000000001</v>
      </c>
      <c r="T330" s="182">
        <f>S330*H330</f>
        <v>48.6</v>
      </c>
      <c r="AR330" s="22" t="s">
        <v>146</v>
      </c>
      <c r="AT330" s="22" t="s">
        <v>126</v>
      </c>
      <c r="AU330" s="22" t="s">
        <v>84</v>
      </c>
      <c r="AY330" s="22" t="s">
        <v>123</v>
      </c>
      <c r="BE330" s="183">
        <f>IF(N330="základní",J330,0)</f>
        <v>1500</v>
      </c>
      <c r="BF330" s="183">
        <f>IF(N330="snížená",J330,0)</f>
        <v>0</v>
      </c>
      <c r="BG330" s="183">
        <f>IF(N330="zákl. přenesená",J330,0)</f>
        <v>0</v>
      </c>
      <c r="BH330" s="183">
        <f>IF(N330="sníž. přenesená",J330,0)</f>
        <v>0</v>
      </c>
      <c r="BI330" s="183">
        <f>IF(N330="nulová",J330,0)</f>
        <v>0</v>
      </c>
      <c r="BJ330" s="22" t="s">
        <v>24</v>
      </c>
      <c r="BK330" s="183">
        <f>ROUND(I330*H330,2)</f>
        <v>1500</v>
      </c>
      <c r="BL330" s="22" t="s">
        <v>146</v>
      </c>
      <c r="BM330" s="22" t="s">
        <v>645</v>
      </c>
    </row>
    <row r="331" spans="2:65" s="1" customFormat="1" ht="48">
      <c r="B331" s="39"/>
      <c r="D331" s="184" t="s">
        <v>132</v>
      </c>
      <c r="F331" s="185" t="s">
        <v>646</v>
      </c>
      <c r="I331" s="186"/>
      <c r="L331" s="39"/>
      <c r="M331" s="187"/>
      <c r="N331" s="40"/>
      <c r="O331" s="40"/>
      <c r="P331" s="40"/>
      <c r="Q331" s="40"/>
      <c r="R331" s="40"/>
      <c r="S331" s="40"/>
      <c r="T331" s="68"/>
      <c r="AT331" s="22" t="s">
        <v>132</v>
      </c>
      <c r="AU331" s="22" t="s">
        <v>84</v>
      </c>
    </row>
    <row r="332" spans="2:65" s="1" customFormat="1" ht="24">
      <c r="B332" s="39"/>
      <c r="D332" s="184" t="s">
        <v>133</v>
      </c>
      <c r="F332" s="188" t="s">
        <v>647</v>
      </c>
      <c r="I332" s="186"/>
      <c r="L332" s="39"/>
      <c r="M332" s="187"/>
      <c r="N332" s="40"/>
      <c r="O332" s="40"/>
      <c r="P332" s="40"/>
      <c r="Q332" s="40"/>
      <c r="R332" s="40"/>
      <c r="S332" s="40"/>
      <c r="T332" s="68"/>
      <c r="AT332" s="22" t="s">
        <v>133</v>
      </c>
      <c r="AU332" s="22" t="s">
        <v>84</v>
      </c>
    </row>
    <row r="333" spans="2:65" s="1" customFormat="1" ht="16.5" customHeight="1">
      <c r="B333" s="171"/>
      <c r="C333" s="172" t="s">
        <v>648</v>
      </c>
      <c r="D333" s="172" t="s">
        <v>126</v>
      </c>
      <c r="E333" s="173" t="s">
        <v>649</v>
      </c>
      <c r="F333" s="174" t="s">
        <v>650</v>
      </c>
      <c r="G333" s="175" t="s">
        <v>427</v>
      </c>
      <c r="H333" s="176">
        <v>55</v>
      </c>
      <c r="I333" s="177">
        <v>10</v>
      </c>
      <c r="J333" s="178">
        <f>ROUND(I333*H333,2)</f>
        <v>550</v>
      </c>
      <c r="K333" s="174" t="s">
        <v>195</v>
      </c>
      <c r="L333" s="39"/>
      <c r="M333" s="179" t="s">
        <v>5</v>
      </c>
      <c r="N333" s="180" t="s">
        <v>46</v>
      </c>
      <c r="O333" s="40"/>
      <c r="P333" s="181">
        <f>O333*H333</f>
        <v>0</v>
      </c>
      <c r="Q333" s="181">
        <v>0</v>
      </c>
      <c r="R333" s="181">
        <f>Q333*H333</f>
        <v>0</v>
      </c>
      <c r="S333" s="181">
        <v>0.98</v>
      </c>
      <c r="T333" s="182">
        <f>S333*H333</f>
        <v>53.9</v>
      </c>
      <c r="AR333" s="22" t="s">
        <v>146</v>
      </c>
      <c r="AT333" s="22" t="s">
        <v>126</v>
      </c>
      <c r="AU333" s="22" t="s">
        <v>84</v>
      </c>
      <c r="AY333" s="22" t="s">
        <v>123</v>
      </c>
      <c r="BE333" s="183">
        <f>IF(N333="základní",J333,0)</f>
        <v>550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22" t="s">
        <v>24</v>
      </c>
      <c r="BK333" s="183">
        <f>ROUND(I333*H333,2)</f>
        <v>550</v>
      </c>
      <c r="BL333" s="22" t="s">
        <v>146</v>
      </c>
      <c r="BM333" s="22" t="s">
        <v>651</v>
      </c>
    </row>
    <row r="334" spans="2:65" s="1" customFormat="1" ht="24">
      <c r="B334" s="39"/>
      <c r="D334" s="184" t="s">
        <v>132</v>
      </c>
      <c r="F334" s="185" t="s">
        <v>652</v>
      </c>
      <c r="I334" s="186"/>
      <c r="L334" s="39"/>
      <c r="M334" s="187"/>
      <c r="N334" s="40"/>
      <c r="O334" s="40"/>
      <c r="P334" s="40"/>
      <c r="Q334" s="40"/>
      <c r="R334" s="40"/>
      <c r="S334" s="40"/>
      <c r="T334" s="68"/>
      <c r="AT334" s="22" t="s">
        <v>132</v>
      </c>
      <c r="AU334" s="22" t="s">
        <v>84</v>
      </c>
    </row>
    <row r="335" spans="2:65" s="1" customFormat="1" ht="24">
      <c r="B335" s="39"/>
      <c r="D335" s="184" t="s">
        <v>133</v>
      </c>
      <c r="F335" s="188" t="s">
        <v>653</v>
      </c>
      <c r="I335" s="186"/>
      <c r="L335" s="39"/>
      <c r="M335" s="187"/>
      <c r="N335" s="40"/>
      <c r="O335" s="40"/>
      <c r="P335" s="40"/>
      <c r="Q335" s="40"/>
      <c r="R335" s="40"/>
      <c r="S335" s="40"/>
      <c r="T335" s="68"/>
      <c r="AT335" s="22" t="s">
        <v>133</v>
      </c>
      <c r="AU335" s="22" t="s">
        <v>84</v>
      </c>
    </row>
    <row r="336" spans="2:65" s="1" customFormat="1" ht="16.5" customHeight="1">
      <c r="B336" s="171"/>
      <c r="C336" s="172" t="s">
        <v>654</v>
      </c>
      <c r="D336" s="172" t="s">
        <v>126</v>
      </c>
      <c r="E336" s="173" t="s">
        <v>655</v>
      </c>
      <c r="F336" s="174" t="s">
        <v>656</v>
      </c>
      <c r="G336" s="175" t="s">
        <v>427</v>
      </c>
      <c r="H336" s="176">
        <v>20</v>
      </c>
      <c r="I336" s="177">
        <v>10</v>
      </c>
      <c r="J336" s="178">
        <f>ROUND(I336*H336,2)</f>
        <v>200</v>
      </c>
      <c r="K336" s="174" t="s">
        <v>5</v>
      </c>
      <c r="L336" s="39"/>
      <c r="M336" s="179" t="s">
        <v>5</v>
      </c>
      <c r="N336" s="180" t="s">
        <v>46</v>
      </c>
      <c r="O336" s="40"/>
      <c r="P336" s="181">
        <f>O336*H336</f>
        <v>0</v>
      </c>
      <c r="Q336" s="181">
        <v>0</v>
      </c>
      <c r="R336" s="181">
        <f>Q336*H336</f>
        <v>0</v>
      </c>
      <c r="S336" s="181">
        <v>0</v>
      </c>
      <c r="T336" s="182">
        <f>S336*H336</f>
        <v>0</v>
      </c>
      <c r="AR336" s="22" t="s">
        <v>146</v>
      </c>
      <c r="AT336" s="22" t="s">
        <v>126</v>
      </c>
      <c r="AU336" s="22" t="s">
        <v>84</v>
      </c>
      <c r="AY336" s="22" t="s">
        <v>123</v>
      </c>
      <c r="BE336" s="183">
        <f>IF(N336="základní",J336,0)</f>
        <v>200</v>
      </c>
      <c r="BF336" s="183">
        <f>IF(N336="snížená",J336,0)</f>
        <v>0</v>
      </c>
      <c r="BG336" s="183">
        <f>IF(N336="zákl. přenesená",J336,0)</f>
        <v>0</v>
      </c>
      <c r="BH336" s="183">
        <f>IF(N336="sníž. přenesená",J336,0)</f>
        <v>0</v>
      </c>
      <c r="BI336" s="183">
        <f>IF(N336="nulová",J336,0)</f>
        <v>0</v>
      </c>
      <c r="BJ336" s="22" t="s">
        <v>24</v>
      </c>
      <c r="BK336" s="183">
        <f>ROUND(I336*H336,2)</f>
        <v>200</v>
      </c>
      <c r="BL336" s="22" t="s">
        <v>146</v>
      </c>
      <c r="BM336" s="22" t="s">
        <v>657</v>
      </c>
    </row>
    <row r="337" spans="2:65" s="1" customFormat="1" ht="24">
      <c r="B337" s="39"/>
      <c r="D337" s="184" t="s">
        <v>132</v>
      </c>
      <c r="F337" s="185" t="s">
        <v>658</v>
      </c>
      <c r="I337" s="186"/>
      <c r="L337" s="39"/>
      <c r="M337" s="187"/>
      <c r="N337" s="40"/>
      <c r="O337" s="40"/>
      <c r="P337" s="40"/>
      <c r="Q337" s="40"/>
      <c r="R337" s="40"/>
      <c r="S337" s="40"/>
      <c r="T337" s="68"/>
      <c r="AT337" s="22" t="s">
        <v>132</v>
      </c>
      <c r="AU337" s="22" t="s">
        <v>84</v>
      </c>
    </row>
    <row r="338" spans="2:65" s="1" customFormat="1" ht="24">
      <c r="B338" s="39"/>
      <c r="D338" s="184" t="s">
        <v>133</v>
      </c>
      <c r="F338" s="188" t="s">
        <v>659</v>
      </c>
      <c r="I338" s="186"/>
      <c r="L338" s="39"/>
      <c r="M338" s="187"/>
      <c r="N338" s="40"/>
      <c r="O338" s="40"/>
      <c r="P338" s="40"/>
      <c r="Q338" s="40"/>
      <c r="R338" s="40"/>
      <c r="S338" s="40"/>
      <c r="T338" s="68"/>
      <c r="AT338" s="22" t="s">
        <v>133</v>
      </c>
      <c r="AU338" s="22" t="s">
        <v>84</v>
      </c>
    </row>
    <row r="339" spans="2:65" s="1" customFormat="1" ht="16.5" customHeight="1">
      <c r="B339" s="171"/>
      <c r="C339" s="172" t="s">
        <v>660</v>
      </c>
      <c r="D339" s="172" t="s">
        <v>126</v>
      </c>
      <c r="E339" s="173" t="s">
        <v>661</v>
      </c>
      <c r="F339" s="174" t="s">
        <v>662</v>
      </c>
      <c r="G339" s="175" t="s">
        <v>427</v>
      </c>
      <c r="H339" s="176">
        <v>450</v>
      </c>
      <c r="I339" s="177">
        <v>10</v>
      </c>
      <c r="J339" s="178">
        <f>ROUND(I339*H339,2)</f>
        <v>4500</v>
      </c>
      <c r="K339" s="174" t="s">
        <v>5</v>
      </c>
      <c r="L339" s="39"/>
      <c r="M339" s="179" t="s">
        <v>5</v>
      </c>
      <c r="N339" s="180" t="s">
        <v>46</v>
      </c>
      <c r="O339" s="40"/>
      <c r="P339" s="181">
        <f>O339*H339</f>
        <v>0</v>
      </c>
      <c r="Q339" s="181">
        <v>0</v>
      </c>
      <c r="R339" s="181">
        <f>Q339*H339</f>
        <v>0</v>
      </c>
      <c r="S339" s="181">
        <v>0</v>
      </c>
      <c r="T339" s="182">
        <f>S339*H339</f>
        <v>0</v>
      </c>
      <c r="AR339" s="22" t="s">
        <v>146</v>
      </c>
      <c r="AT339" s="22" t="s">
        <v>126</v>
      </c>
      <c r="AU339" s="22" t="s">
        <v>84</v>
      </c>
      <c r="AY339" s="22" t="s">
        <v>123</v>
      </c>
      <c r="BE339" s="183">
        <f>IF(N339="základní",J339,0)</f>
        <v>4500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22" t="s">
        <v>24</v>
      </c>
      <c r="BK339" s="183">
        <f>ROUND(I339*H339,2)</f>
        <v>4500</v>
      </c>
      <c r="BL339" s="22" t="s">
        <v>146</v>
      </c>
      <c r="BM339" s="22" t="s">
        <v>663</v>
      </c>
    </row>
    <row r="340" spans="2:65" s="1" customFormat="1">
      <c r="B340" s="39"/>
      <c r="D340" s="184" t="s">
        <v>132</v>
      </c>
      <c r="F340" s="185" t="s">
        <v>664</v>
      </c>
      <c r="I340" s="186"/>
      <c r="L340" s="39"/>
      <c r="M340" s="187"/>
      <c r="N340" s="40"/>
      <c r="O340" s="40"/>
      <c r="P340" s="40"/>
      <c r="Q340" s="40"/>
      <c r="R340" s="40"/>
      <c r="S340" s="40"/>
      <c r="T340" s="68"/>
      <c r="AT340" s="22" t="s">
        <v>132</v>
      </c>
      <c r="AU340" s="22" t="s">
        <v>84</v>
      </c>
    </row>
    <row r="341" spans="2:65" s="1" customFormat="1" ht="16.5" customHeight="1">
      <c r="B341" s="171"/>
      <c r="C341" s="172" t="s">
        <v>665</v>
      </c>
      <c r="D341" s="172" t="s">
        <v>126</v>
      </c>
      <c r="E341" s="173" t="s">
        <v>666</v>
      </c>
      <c r="F341" s="174" t="s">
        <v>667</v>
      </c>
      <c r="G341" s="175" t="s">
        <v>5</v>
      </c>
      <c r="H341" s="176">
        <v>8</v>
      </c>
      <c r="I341" s="177">
        <v>10</v>
      </c>
      <c r="J341" s="178">
        <f>ROUND(I341*H341,2)</f>
        <v>80</v>
      </c>
      <c r="K341" s="174" t="s">
        <v>5</v>
      </c>
      <c r="L341" s="39"/>
      <c r="M341" s="179" t="s">
        <v>5</v>
      </c>
      <c r="N341" s="180" t="s">
        <v>46</v>
      </c>
      <c r="O341" s="40"/>
      <c r="P341" s="181">
        <f>O341*H341</f>
        <v>0</v>
      </c>
      <c r="Q341" s="181">
        <v>0</v>
      </c>
      <c r="R341" s="181">
        <f>Q341*H341</f>
        <v>0</v>
      </c>
      <c r="S341" s="181">
        <v>0</v>
      </c>
      <c r="T341" s="182">
        <f>S341*H341</f>
        <v>0</v>
      </c>
      <c r="AR341" s="22" t="s">
        <v>571</v>
      </c>
      <c r="AT341" s="22" t="s">
        <v>126</v>
      </c>
      <c r="AU341" s="22" t="s">
        <v>84</v>
      </c>
      <c r="AY341" s="22" t="s">
        <v>123</v>
      </c>
      <c r="BE341" s="183">
        <f>IF(N341="základní",J341,0)</f>
        <v>80</v>
      </c>
      <c r="BF341" s="183">
        <f>IF(N341="snížená",J341,0)</f>
        <v>0</v>
      </c>
      <c r="BG341" s="183">
        <f>IF(N341="zákl. přenesená",J341,0)</f>
        <v>0</v>
      </c>
      <c r="BH341" s="183">
        <f>IF(N341="sníž. přenesená",J341,0)</f>
        <v>0</v>
      </c>
      <c r="BI341" s="183">
        <f>IF(N341="nulová",J341,0)</f>
        <v>0</v>
      </c>
      <c r="BJ341" s="22" t="s">
        <v>24</v>
      </c>
      <c r="BK341" s="183">
        <f>ROUND(I341*H341,2)</f>
        <v>80</v>
      </c>
      <c r="BL341" s="22" t="s">
        <v>571</v>
      </c>
      <c r="BM341" s="22" t="s">
        <v>668</v>
      </c>
    </row>
    <row r="342" spans="2:65" s="1" customFormat="1">
      <c r="B342" s="39"/>
      <c r="D342" s="184" t="s">
        <v>132</v>
      </c>
      <c r="F342" s="185" t="s">
        <v>669</v>
      </c>
      <c r="I342" s="186"/>
      <c r="L342" s="39"/>
      <c r="M342" s="187"/>
      <c r="N342" s="40"/>
      <c r="O342" s="40"/>
      <c r="P342" s="40"/>
      <c r="Q342" s="40"/>
      <c r="R342" s="40"/>
      <c r="S342" s="40"/>
      <c r="T342" s="68"/>
      <c r="AT342" s="22" t="s">
        <v>132</v>
      </c>
      <c r="AU342" s="22" t="s">
        <v>84</v>
      </c>
    </row>
    <row r="343" spans="2:65" s="1" customFormat="1" ht="16.5" customHeight="1">
      <c r="B343" s="171"/>
      <c r="C343" s="172" t="s">
        <v>670</v>
      </c>
      <c r="D343" s="172" t="s">
        <v>126</v>
      </c>
      <c r="E343" s="173" t="s">
        <v>671</v>
      </c>
      <c r="F343" s="174" t="s">
        <v>672</v>
      </c>
      <c r="G343" s="175" t="s">
        <v>673</v>
      </c>
      <c r="H343" s="176">
        <v>1</v>
      </c>
      <c r="I343" s="177">
        <v>10</v>
      </c>
      <c r="J343" s="178">
        <f>ROUND(I343*H343,2)</f>
        <v>10</v>
      </c>
      <c r="K343" s="174" t="s">
        <v>5</v>
      </c>
      <c r="L343" s="39"/>
      <c r="M343" s="179" t="s">
        <v>5</v>
      </c>
      <c r="N343" s="180" t="s">
        <v>46</v>
      </c>
      <c r="O343" s="40"/>
      <c r="P343" s="181">
        <f>O343*H343</f>
        <v>0</v>
      </c>
      <c r="Q343" s="181">
        <v>0</v>
      </c>
      <c r="R343" s="181">
        <f>Q343*H343</f>
        <v>0</v>
      </c>
      <c r="S343" s="181">
        <v>0.98</v>
      </c>
      <c r="T343" s="182">
        <f>S343*H343</f>
        <v>0.98</v>
      </c>
      <c r="AR343" s="22" t="s">
        <v>146</v>
      </c>
      <c r="AT343" s="22" t="s">
        <v>126</v>
      </c>
      <c r="AU343" s="22" t="s">
        <v>84</v>
      </c>
      <c r="AY343" s="22" t="s">
        <v>123</v>
      </c>
      <c r="BE343" s="183">
        <f>IF(N343="základní",J343,0)</f>
        <v>10</v>
      </c>
      <c r="BF343" s="183">
        <f>IF(N343="snížená",J343,0)</f>
        <v>0</v>
      </c>
      <c r="BG343" s="183">
        <f>IF(N343="zákl. přenesená",J343,0)</f>
        <v>0</v>
      </c>
      <c r="BH343" s="183">
        <f>IF(N343="sníž. přenesená",J343,0)</f>
        <v>0</v>
      </c>
      <c r="BI343" s="183">
        <f>IF(N343="nulová",J343,0)</f>
        <v>0</v>
      </c>
      <c r="BJ343" s="22" t="s">
        <v>24</v>
      </c>
      <c r="BK343" s="183">
        <f>ROUND(I343*H343,2)</f>
        <v>10</v>
      </c>
      <c r="BL343" s="22" t="s">
        <v>146</v>
      </c>
      <c r="BM343" s="22" t="s">
        <v>674</v>
      </c>
    </row>
    <row r="344" spans="2:65" s="10" customFormat="1" ht="29.85" customHeight="1">
      <c r="B344" s="158"/>
      <c r="D344" s="159" t="s">
        <v>74</v>
      </c>
      <c r="E344" s="169" t="s">
        <v>675</v>
      </c>
      <c r="F344" s="169" t="s">
        <v>676</v>
      </c>
      <c r="I344" s="161"/>
      <c r="J344" s="170">
        <f>BK344</f>
        <v>500000</v>
      </c>
      <c r="L344" s="158"/>
      <c r="M344" s="163"/>
      <c r="N344" s="164"/>
      <c r="O344" s="164"/>
      <c r="P344" s="165">
        <f>SUM(P345:P347)</f>
        <v>0</v>
      </c>
      <c r="Q344" s="164"/>
      <c r="R344" s="165">
        <f>SUM(R345:R347)</f>
        <v>0</v>
      </c>
      <c r="S344" s="164"/>
      <c r="T344" s="166">
        <f>SUM(T345:T347)</f>
        <v>1000</v>
      </c>
      <c r="AR344" s="159" t="s">
        <v>24</v>
      </c>
      <c r="AT344" s="167" t="s">
        <v>74</v>
      </c>
      <c r="AU344" s="167" t="s">
        <v>24</v>
      </c>
      <c r="AY344" s="159" t="s">
        <v>123</v>
      </c>
      <c r="BK344" s="168">
        <f>SUM(BK345:BK347)</f>
        <v>500000</v>
      </c>
    </row>
    <row r="345" spans="2:65" s="1" customFormat="1" ht="25.5" customHeight="1">
      <c r="B345" s="171"/>
      <c r="C345" s="172" t="s">
        <v>677</v>
      </c>
      <c r="D345" s="172" t="s">
        <v>126</v>
      </c>
      <c r="E345" s="173" t="s">
        <v>678</v>
      </c>
      <c r="F345" s="174" t="s">
        <v>679</v>
      </c>
      <c r="G345" s="175" t="s">
        <v>194</v>
      </c>
      <c r="H345" s="176">
        <v>50000</v>
      </c>
      <c r="I345" s="177">
        <v>10</v>
      </c>
      <c r="J345" s="178">
        <f>ROUND(I345*H345,2)</f>
        <v>500000</v>
      </c>
      <c r="K345" s="174" t="s">
        <v>195</v>
      </c>
      <c r="L345" s="39"/>
      <c r="M345" s="179" t="s">
        <v>5</v>
      </c>
      <c r="N345" s="180" t="s">
        <v>46</v>
      </c>
      <c r="O345" s="40"/>
      <c r="P345" s="181">
        <f>O345*H345</f>
        <v>0</v>
      </c>
      <c r="Q345" s="181">
        <v>0</v>
      </c>
      <c r="R345" s="181">
        <f>Q345*H345</f>
        <v>0</v>
      </c>
      <c r="S345" s="181">
        <v>0.02</v>
      </c>
      <c r="T345" s="182">
        <f>S345*H345</f>
        <v>1000</v>
      </c>
      <c r="AR345" s="22" t="s">
        <v>146</v>
      </c>
      <c r="AT345" s="22" t="s">
        <v>126</v>
      </c>
      <c r="AU345" s="22" t="s">
        <v>84</v>
      </c>
      <c r="AY345" s="22" t="s">
        <v>123</v>
      </c>
      <c r="BE345" s="183">
        <f>IF(N345="základní",J345,0)</f>
        <v>500000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22" t="s">
        <v>24</v>
      </c>
      <c r="BK345" s="183">
        <f>ROUND(I345*H345,2)</f>
        <v>500000</v>
      </c>
      <c r="BL345" s="22" t="s">
        <v>146</v>
      </c>
      <c r="BM345" s="22" t="s">
        <v>680</v>
      </c>
    </row>
    <row r="346" spans="2:65" s="1" customFormat="1" ht="36">
      <c r="B346" s="39"/>
      <c r="D346" s="184" t="s">
        <v>132</v>
      </c>
      <c r="F346" s="185" t="s">
        <v>681</v>
      </c>
      <c r="I346" s="186"/>
      <c r="L346" s="39"/>
      <c r="M346" s="187"/>
      <c r="N346" s="40"/>
      <c r="O346" s="40"/>
      <c r="P346" s="40"/>
      <c r="Q346" s="40"/>
      <c r="R346" s="40"/>
      <c r="S346" s="40"/>
      <c r="T346" s="68"/>
      <c r="AT346" s="22" t="s">
        <v>132</v>
      </c>
      <c r="AU346" s="22" t="s">
        <v>84</v>
      </c>
    </row>
    <row r="347" spans="2:65" s="1" customFormat="1" ht="24">
      <c r="B347" s="39"/>
      <c r="D347" s="184" t="s">
        <v>133</v>
      </c>
      <c r="F347" s="188" t="s">
        <v>682</v>
      </c>
      <c r="I347" s="186"/>
      <c r="L347" s="39"/>
      <c r="M347" s="187"/>
      <c r="N347" s="40"/>
      <c r="O347" s="40"/>
      <c r="P347" s="40"/>
      <c r="Q347" s="40"/>
      <c r="R347" s="40"/>
      <c r="S347" s="40"/>
      <c r="T347" s="68"/>
      <c r="AT347" s="22" t="s">
        <v>133</v>
      </c>
      <c r="AU347" s="22" t="s">
        <v>84</v>
      </c>
    </row>
    <row r="348" spans="2:65" s="10" customFormat="1" ht="29.85" customHeight="1">
      <c r="B348" s="158"/>
      <c r="D348" s="159" t="s">
        <v>74</v>
      </c>
      <c r="E348" s="169" t="s">
        <v>683</v>
      </c>
      <c r="F348" s="169" t="s">
        <v>684</v>
      </c>
      <c r="I348" s="161"/>
      <c r="J348" s="170">
        <f>BK348</f>
        <v>47810.09</v>
      </c>
      <c r="L348" s="158"/>
      <c r="M348" s="163"/>
      <c r="N348" s="164"/>
      <c r="O348" s="164"/>
      <c r="P348" s="165">
        <f>SUM(P349:P350)</f>
        <v>0</v>
      </c>
      <c r="Q348" s="164"/>
      <c r="R348" s="165">
        <f>SUM(R349:R350)</f>
        <v>0</v>
      </c>
      <c r="S348" s="164"/>
      <c r="T348" s="166">
        <f>SUM(T349:T350)</f>
        <v>0</v>
      </c>
      <c r="AR348" s="159" t="s">
        <v>24</v>
      </c>
      <c r="AT348" s="167" t="s">
        <v>74</v>
      </c>
      <c r="AU348" s="167" t="s">
        <v>24</v>
      </c>
      <c r="AY348" s="159" t="s">
        <v>123</v>
      </c>
      <c r="BK348" s="168">
        <f>SUM(BK349:BK350)</f>
        <v>47810.09</v>
      </c>
    </row>
    <row r="349" spans="2:65" s="1" customFormat="1" ht="25.5" customHeight="1">
      <c r="B349" s="171"/>
      <c r="C349" s="172" t="s">
        <v>685</v>
      </c>
      <c r="D349" s="172" t="s">
        <v>126</v>
      </c>
      <c r="E349" s="173" t="s">
        <v>686</v>
      </c>
      <c r="F349" s="174" t="s">
        <v>687</v>
      </c>
      <c r="G349" s="175" t="s">
        <v>371</v>
      </c>
      <c r="H349" s="176">
        <v>4781.009</v>
      </c>
      <c r="I349" s="177">
        <v>10</v>
      </c>
      <c r="J349" s="178">
        <f>ROUND(I349*H349,2)</f>
        <v>47810.09</v>
      </c>
      <c r="K349" s="174" t="s">
        <v>195</v>
      </c>
      <c r="L349" s="39"/>
      <c r="M349" s="179" t="s">
        <v>5</v>
      </c>
      <c r="N349" s="180" t="s">
        <v>46</v>
      </c>
      <c r="O349" s="40"/>
      <c r="P349" s="181">
        <f>O349*H349</f>
        <v>0</v>
      </c>
      <c r="Q349" s="181">
        <v>0</v>
      </c>
      <c r="R349" s="181">
        <f>Q349*H349</f>
        <v>0</v>
      </c>
      <c r="S349" s="181">
        <v>0</v>
      </c>
      <c r="T349" s="182">
        <f>S349*H349</f>
        <v>0</v>
      </c>
      <c r="AR349" s="22" t="s">
        <v>146</v>
      </c>
      <c r="AT349" s="22" t="s">
        <v>126</v>
      </c>
      <c r="AU349" s="22" t="s">
        <v>84</v>
      </c>
      <c r="AY349" s="22" t="s">
        <v>123</v>
      </c>
      <c r="BE349" s="183">
        <f>IF(N349="základní",J349,0)</f>
        <v>47810.09</v>
      </c>
      <c r="BF349" s="183">
        <f>IF(N349="snížená",J349,0)</f>
        <v>0</v>
      </c>
      <c r="BG349" s="183">
        <f>IF(N349="zákl. přenesená",J349,0)</f>
        <v>0</v>
      </c>
      <c r="BH349" s="183">
        <f>IF(N349="sníž. přenesená",J349,0)</f>
        <v>0</v>
      </c>
      <c r="BI349" s="183">
        <f>IF(N349="nulová",J349,0)</f>
        <v>0</v>
      </c>
      <c r="BJ349" s="22" t="s">
        <v>24</v>
      </c>
      <c r="BK349" s="183">
        <f>ROUND(I349*H349,2)</f>
        <v>47810.09</v>
      </c>
      <c r="BL349" s="22" t="s">
        <v>146</v>
      </c>
      <c r="BM349" s="22" t="s">
        <v>688</v>
      </c>
    </row>
    <row r="350" spans="2:65" s="1" customFormat="1" ht="24">
      <c r="B350" s="39"/>
      <c r="D350" s="184" t="s">
        <v>132</v>
      </c>
      <c r="F350" s="185" t="s">
        <v>689</v>
      </c>
      <c r="I350" s="186"/>
      <c r="L350" s="39"/>
      <c r="M350" s="187"/>
      <c r="N350" s="40"/>
      <c r="O350" s="40"/>
      <c r="P350" s="40"/>
      <c r="Q350" s="40"/>
      <c r="R350" s="40"/>
      <c r="S350" s="40"/>
      <c r="T350" s="68"/>
      <c r="AT350" s="22" t="s">
        <v>132</v>
      </c>
      <c r="AU350" s="22" t="s">
        <v>84</v>
      </c>
    </row>
    <row r="351" spans="2:65" s="10" customFormat="1" ht="29.85" customHeight="1">
      <c r="B351" s="158"/>
      <c r="D351" s="159" t="s">
        <v>74</v>
      </c>
      <c r="E351" s="169" t="s">
        <v>690</v>
      </c>
      <c r="F351" s="169" t="s">
        <v>691</v>
      </c>
      <c r="I351" s="161"/>
      <c r="J351" s="170">
        <f>BK351</f>
        <v>11858</v>
      </c>
      <c r="L351" s="158"/>
      <c r="M351" s="163"/>
      <c r="N351" s="164"/>
      <c r="O351" s="164"/>
      <c r="P351" s="165">
        <f>SUM(P352:P362)</f>
        <v>0</v>
      </c>
      <c r="Q351" s="164"/>
      <c r="R351" s="165">
        <f>SUM(R352:R362)</f>
        <v>0</v>
      </c>
      <c r="S351" s="164"/>
      <c r="T351" s="166">
        <f>SUM(T352:T362)</f>
        <v>0</v>
      </c>
      <c r="AR351" s="159" t="s">
        <v>24</v>
      </c>
      <c r="AT351" s="167" t="s">
        <v>74</v>
      </c>
      <c r="AU351" s="167" t="s">
        <v>24</v>
      </c>
      <c r="AY351" s="159" t="s">
        <v>123</v>
      </c>
      <c r="BK351" s="168">
        <f>SUM(BK352:BK362)</f>
        <v>11858</v>
      </c>
    </row>
    <row r="352" spans="2:65" s="1" customFormat="1" ht="16.5" customHeight="1">
      <c r="B352" s="171"/>
      <c r="C352" s="172" t="s">
        <v>692</v>
      </c>
      <c r="D352" s="172" t="s">
        <v>126</v>
      </c>
      <c r="E352" s="173" t="s">
        <v>693</v>
      </c>
      <c r="F352" s="174" t="s">
        <v>694</v>
      </c>
      <c r="G352" s="175" t="s">
        <v>371</v>
      </c>
      <c r="H352" s="176">
        <v>53.9</v>
      </c>
      <c r="I352" s="177">
        <v>10</v>
      </c>
      <c r="J352" s="178">
        <f>ROUND(I352*H352,2)</f>
        <v>539</v>
      </c>
      <c r="K352" s="174" t="s">
        <v>195</v>
      </c>
      <c r="L352" s="39"/>
      <c r="M352" s="179" t="s">
        <v>5</v>
      </c>
      <c r="N352" s="180" t="s">
        <v>46</v>
      </c>
      <c r="O352" s="40"/>
      <c r="P352" s="181">
        <f>O352*H352</f>
        <v>0</v>
      </c>
      <c r="Q352" s="181">
        <v>0</v>
      </c>
      <c r="R352" s="181">
        <f>Q352*H352</f>
        <v>0</v>
      </c>
      <c r="S352" s="181">
        <v>0</v>
      </c>
      <c r="T352" s="182">
        <f>S352*H352</f>
        <v>0</v>
      </c>
      <c r="AR352" s="22" t="s">
        <v>146</v>
      </c>
      <c r="AT352" s="22" t="s">
        <v>126</v>
      </c>
      <c r="AU352" s="22" t="s">
        <v>84</v>
      </c>
      <c r="AY352" s="22" t="s">
        <v>123</v>
      </c>
      <c r="BE352" s="183">
        <f>IF(N352="základní",J352,0)</f>
        <v>539</v>
      </c>
      <c r="BF352" s="183">
        <f>IF(N352="snížená",J352,0)</f>
        <v>0</v>
      </c>
      <c r="BG352" s="183">
        <f>IF(N352="zákl. přenesená",J352,0)</f>
        <v>0</v>
      </c>
      <c r="BH352" s="183">
        <f>IF(N352="sníž. přenesená",J352,0)</f>
        <v>0</v>
      </c>
      <c r="BI352" s="183">
        <f>IF(N352="nulová",J352,0)</f>
        <v>0</v>
      </c>
      <c r="BJ352" s="22" t="s">
        <v>24</v>
      </c>
      <c r="BK352" s="183">
        <f>ROUND(I352*H352,2)</f>
        <v>539</v>
      </c>
      <c r="BL352" s="22" t="s">
        <v>146</v>
      </c>
      <c r="BM352" s="22" t="s">
        <v>695</v>
      </c>
    </row>
    <row r="353" spans="2:65" s="1" customFormat="1" ht="24">
      <c r="B353" s="39"/>
      <c r="D353" s="184" t="s">
        <v>132</v>
      </c>
      <c r="F353" s="185" t="s">
        <v>696</v>
      </c>
      <c r="I353" s="186"/>
      <c r="L353" s="39"/>
      <c r="M353" s="187"/>
      <c r="N353" s="40"/>
      <c r="O353" s="40"/>
      <c r="P353" s="40"/>
      <c r="Q353" s="40"/>
      <c r="R353" s="40"/>
      <c r="S353" s="40"/>
      <c r="T353" s="68"/>
      <c r="AT353" s="22" t="s">
        <v>132</v>
      </c>
      <c r="AU353" s="22" t="s">
        <v>84</v>
      </c>
    </row>
    <row r="354" spans="2:65" s="1" customFormat="1" ht="24">
      <c r="B354" s="39"/>
      <c r="D354" s="184" t="s">
        <v>133</v>
      </c>
      <c r="F354" s="188" t="s">
        <v>697</v>
      </c>
      <c r="I354" s="186"/>
      <c r="L354" s="39"/>
      <c r="M354" s="187"/>
      <c r="N354" s="40"/>
      <c r="O354" s="40"/>
      <c r="P354" s="40"/>
      <c r="Q354" s="40"/>
      <c r="R354" s="40"/>
      <c r="S354" s="40"/>
      <c r="T354" s="68"/>
      <c r="AT354" s="22" t="s">
        <v>133</v>
      </c>
      <c r="AU354" s="22" t="s">
        <v>84</v>
      </c>
    </row>
    <row r="355" spans="2:65" s="1" customFormat="1" ht="16.5" customHeight="1">
      <c r="B355" s="171"/>
      <c r="C355" s="172" t="s">
        <v>698</v>
      </c>
      <c r="D355" s="172" t="s">
        <v>126</v>
      </c>
      <c r="E355" s="173" t="s">
        <v>699</v>
      </c>
      <c r="F355" s="174" t="s">
        <v>700</v>
      </c>
      <c r="G355" s="175" t="s">
        <v>371</v>
      </c>
      <c r="H355" s="176">
        <v>53.9</v>
      </c>
      <c r="I355" s="177">
        <v>10</v>
      </c>
      <c r="J355" s="178">
        <f>ROUND(I355*H355,2)</f>
        <v>539</v>
      </c>
      <c r="K355" s="174" t="s">
        <v>195</v>
      </c>
      <c r="L355" s="39"/>
      <c r="M355" s="179" t="s">
        <v>5</v>
      </c>
      <c r="N355" s="180" t="s">
        <v>46</v>
      </c>
      <c r="O355" s="40"/>
      <c r="P355" s="181">
        <f>O355*H355</f>
        <v>0</v>
      </c>
      <c r="Q355" s="181">
        <v>0</v>
      </c>
      <c r="R355" s="181">
        <f>Q355*H355</f>
        <v>0</v>
      </c>
      <c r="S355" s="181">
        <v>0</v>
      </c>
      <c r="T355" s="182">
        <f>S355*H355</f>
        <v>0</v>
      </c>
      <c r="AR355" s="22" t="s">
        <v>146</v>
      </c>
      <c r="AT355" s="22" t="s">
        <v>126</v>
      </c>
      <c r="AU355" s="22" t="s">
        <v>84</v>
      </c>
      <c r="AY355" s="22" t="s">
        <v>123</v>
      </c>
      <c r="BE355" s="183">
        <f>IF(N355="základní",J355,0)</f>
        <v>539</v>
      </c>
      <c r="BF355" s="183">
        <f>IF(N355="snížená",J355,0)</f>
        <v>0</v>
      </c>
      <c r="BG355" s="183">
        <f>IF(N355="zákl. přenesená",J355,0)</f>
        <v>0</v>
      </c>
      <c r="BH355" s="183">
        <f>IF(N355="sníž. přenesená",J355,0)</f>
        <v>0</v>
      </c>
      <c r="BI355" s="183">
        <f>IF(N355="nulová",J355,0)</f>
        <v>0</v>
      </c>
      <c r="BJ355" s="22" t="s">
        <v>24</v>
      </c>
      <c r="BK355" s="183">
        <f>ROUND(I355*H355,2)</f>
        <v>539</v>
      </c>
      <c r="BL355" s="22" t="s">
        <v>146</v>
      </c>
      <c r="BM355" s="22" t="s">
        <v>701</v>
      </c>
    </row>
    <row r="356" spans="2:65" s="1" customFormat="1" ht="24">
      <c r="B356" s="39"/>
      <c r="D356" s="184" t="s">
        <v>132</v>
      </c>
      <c r="F356" s="185" t="s">
        <v>702</v>
      </c>
      <c r="I356" s="186"/>
      <c r="L356" s="39"/>
      <c r="M356" s="187"/>
      <c r="N356" s="40"/>
      <c r="O356" s="40"/>
      <c r="P356" s="40"/>
      <c r="Q356" s="40"/>
      <c r="R356" s="40"/>
      <c r="S356" s="40"/>
      <c r="T356" s="68"/>
      <c r="AT356" s="22" t="s">
        <v>132</v>
      </c>
      <c r="AU356" s="22" t="s">
        <v>84</v>
      </c>
    </row>
    <row r="357" spans="2:65" s="1" customFormat="1" ht="16.5" customHeight="1">
      <c r="B357" s="171"/>
      <c r="C357" s="172" t="s">
        <v>703</v>
      </c>
      <c r="D357" s="172" t="s">
        <v>126</v>
      </c>
      <c r="E357" s="173" t="s">
        <v>704</v>
      </c>
      <c r="F357" s="174" t="s">
        <v>705</v>
      </c>
      <c r="G357" s="175" t="s">
        <v>371</v>
      </c>
      <c r="H357" s="176">
        <v>1024.0999999999999</v>
      </c>
      <c r="I357" s="177">
        <v>10</v>
      </c>
      <c r="J357" s="178">
        <f>ROUND(I357*H357,2)</f>
        <v>10241</v>
      </c>
      <c r="K357" s="174" t="s">
        <v>195</v>
      </c>
      <c r="L357" s="39"/>
      <c r="M357" s="179" t="s">
        <v>5</v>
      </c>
      <c r="N357" s="180" t="s">
        <v>46</v>
      </c>
      <c r="O357" s="40"/>
      <c r="P357" s="181">
        <f>O357*H357</f>
        <v>0</v>
      </c>
      <c r="Q357" s="181">
        <v>0</v>
      </c>
      <c r="R357" s="181">
        <f>Q357*H357</f>
        <v>0</v>
      </c>
      <c r="S357" s="181">
        <v>0</v>
      </c>
      <c r="T357" s="182">
        <f>S357*H357</f>
        <v>0</v>
      </c>
      <c r="AR357" s="22" t="s">
        <v>146</v>
      </c>
      <c r="AT357" s="22" t="s">
        <v>126</v>
      </c>
      <c r="AU357" s="22" t="s">
        <v>84</v>
      </c>
      <c r="AY357" s="22" t="s">
        <v>123</v>
      </c>
      <c r="BE357" s="183">
        <f>IF(N357="základní",J357,0)</f>
        <v>10241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22" t="s">
        <v>24</v>
      </c>
      <c r="BK357" s="183">
        <f>ROUND(I357*H357,2)</f>
        <v>10241</v>
      </c>
      <c r="BL357" s="22" t="s">
        <v>146</v>
      </c>
      <c r="BM357" s="22" t="s">
        <v>706</v>
      </c>
    </row>
    <row r="358" spans="2:65" s="1" customFormat="1" ht="24">
      <c r="B358" s="39"/>
      <c r="D358" s="184" t="s">
        <v>132</v>
      </c>
      <c r="F358" s="185" t="s">
        <v>707</v>
      </c>
      <c r="I358" s="186"/>
      <c r="L358" s="39"/>
      <c r="M358" s="187"/>
      <c r="N358" s="40"/>
      <c r="O358" s="40"/>
      <c r="P358" s="40"/>
      <c r="Q358" s="40"/>
      <c r="R358" s="40"/>
      <c r="S358" s="40"/>
      <c r="T358" s="68"/>
      <c r="AT358" s="22" t="s">
        <v>132</v>
      </c>
      <c r="AU358" s="22" t="s">
        <v>84</v>
      </c>
    </row>
    <row r="359" spans="2:65" s="11" customFormat="1">
      <c r="B359" s="192"/>
      <c r="D359" s="184" t="s">
        <v>316</v>
      </c>
      <c r="E359" s="193" t="s">
        <v>5</v>
      </c>
      <c r="F359" s="194" t="s">
        <v>708</v>
      </c>
      <c r="H359" s="195">
        <v>1024.0999999999999</v>
      </c>
      <c r="I359" s="196"/>
      <c r="L359" s="192"/>
      <c r="M359" s="197"/>
      <c r="N359" s="198"/>
      <c r="O359" s="198"/>
      <c r="P359" s="198"/>
      <c r="Q359" s="198"/>
      <c r="R359" s="198"/>
      <c r="S359" s="198"/>
      <c r="T359" s="199"/>
      <c r="AT359" s="193" t="s">
        <v>316</v>
      </c>
      <c r="AU359" s="193" t="s">
        <v>84</v>
      </c>
      <c r="AV359" s="11" t="s">
        <v>84</v>
      </c>
      <c r="AW359" s="11" t="s">
        <v>39</v>
      </c>
      <c r="AX359" s="11" t="s">
        <v>24</v>
      </c>
      <c r="AY359" s="193" t="s">
        <v>123</v>
      </c>
    </row>
    <row r="360" spans="2:65" s="1" customFormat="1" ht="16.5" customHeight="1">
      <c r="B360" s="171"/>
      <c r="C360" s="172" t="s">
        <v>709</v>
      </c>
      <c r="D360" s="172" t="s">
        <v>126</v>
      </c>
      <c r="E360" s="173" t="s">
        <v>710</v>
      </c>
      <c r="F360" s="174" t="s">
        <v>711</v>
      </c>
      <c r="G360" s="175" t="s">
        <v>371</v>
      </c>
      <c r="H360" s="176">
        <v>53.9</v>
      </c>
      <c r="I360" s="177">
        <v>10</v>
      </c>
      <c r="J360" s="178">
        <f>ROUND(I360*H360,2)</f>
        <v>539</v>
      </c>
      <c r="K360" s="174" t="s">
        <v>195</v>
      </c>
      <c r="L360" s="39"/>
      <c r="M360" s="179" t="s">
        <v>5</v>
      </c>
      <c r="N360" s="180" t="s">
        <v>46</v>
      </c>
      <c r="O360" s="40"/>
      <c r="P360" s="181">
        <f>O360*H360</f>
        <v>0</v>
      </c>
      <c r="Q360" s="181">
        <v>0</v>
      </c>
      <c r="R360" s="181">
        <f>Q360*H360</f>
        <v>0</v>
      </c>
      <c r="S360" s="181">
        <v>0</v>
      </c>
      <c r="T360" s="182">
        <f>S360*H360</f>
        <v>0</v>
      </c>
      <c r="AR360" s="22" t="s">
        <v>146</v>
      </c>
      <c r="AT360" s="22" t="s">
        <v>126</v>
      </c>
      <c r="AU360" s="22" t="s">
        <v>84</v>
      </c>
      <c r="AY360" s="22" t="s">
        <v>123</v>
      </c>
      <c r="BE360" s="183">
        <f>IF(N360="základní",J360,0)</f>
        <v>539</v>
      </c>
      <c r="BF360" s="183">
        <f>IF(N360="snížená",J360,0)</f>
        <v>0</v>
      </c>
      <c r="BG360" s="183">
        <f>IF(N360="zákl. přenesená",J360,0)</f>
        <v>0</v>
      </c>
      <c r="BH360" s="183">
        <f>IF(N360="sníž. přenesená",J360,0)</f>
        <v>0</v>
      </c>
      <c r="BI360" s="183">
        <f>IF(N360="nulová",J360,0)</f>
        <v>0</v>
      </c>
      <c r="BJ360" s="22" t="s">
        <v>24</v>
      </c>
      <c r="BK360" s="183">
        <f>ROUND(I360*H360,2)</f>
        <v>539</v>
      </c>
      <c r="BL360" s="22" t="s">
        <v>146</v>
      </c>
      <c r="BM360" s="22" t="s">
        <v>712</v>
      </c>
    </row>
    <row r="361" spans="2:65" s="1" customFormat="1">
      <c r="B361" s="39"/>
      <c r="D361" s="184" t="s">
        <v>132</v>
      </c>
      <c r="F361" s="185" t="s">
        <v>713</v>
      </c>
      <c r="I361" s="186"/>
      <c r="L361" s="39"/>
      <c r="M361" s="187"/>
      <c r="N361" s="40"/>
      <c r="O361" s="40"/>
      <c r="P361" s="40"/>
      <c r="Q361" s="40"/>
      <c r="R361" s="40"/>
      <c r="S361" s="40"/>
      <c r="T361" s="68"/>
      <c r="AT361" s="22" t="s">
        <v>132</v>
      </c>
      <c r="AU361" s="22" t="s">
        <v>84</v>
      </c>
    </row>
    <row r="362" spans="2:65" s="1" customFormat="1" ht="24">
      <c r="B362" s="39"/>
      <c r="D362" s="184" t="s">
        <v>133</v>
      </c>
      <c r="F362" s="188" t="s">
        <v>714</v>
      </c>
      <c r="I362" s="186"/>
      <c r="L362" s="39"/>
      <c r="M362" s="189"/>
      <c r="N362" s="190"/>
      <c r="O362" s="190"/>
      <c r="P362" s="190"/>
      <c r="Q362" s="190"/>
      <c r="R362" s="190"/>
      <c r="S362" s="190"/>
      <c r="T362" s="191"/>
      <c r="AT362" s="22" t="s">
        <v>133</v>
      </c>
      <c r="AU362" s="22" t="s">
        <v>84</v>
      </c>
    </row>
    <row r="363" spans="2:65" s="1" customFormat="1" ht="6.9" customHeight="1">
      <c r="B363" s="54"/>
      <c r="C363" s="55"/>
      <c r="D363" s="55"/>
      <c r="E363" s="55"/>
      <c r="F363" s="55"/>
      <c r="G363" s="55"/>
      <c r="H363" s="55"/>
      <c r="I363" s="125"/>
      <c r="J363" s="55"/>
      <c r="K363" s="55"/>
      <c r="L363" s="39"/>
    </row>
  </sheetData>
  <autoFilter ref="C85:K362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stavby</vt:lpstr>
      <vt:lpstr>List1</vt:lpstr>
      <vt:lpstr>612-17-0 - Vedlejší a ost...</vt:lpstr>
      <vt:lpstr>612-17-1 - SO 101 Polní c...</vt:lpstr>
      <vt:lpstr>'612-17-0 - Vedlejší a ost...'!Názvy_tisku</vt:lpstr>
      <vt:lpstr>'612-17-1 - SO 101 Polní c...'!Názvy_tisku</vt:lpstr>
      <vt:lpstr>'Rekapitulace stavby'!Názvy_tisku</vt:lpstr>
      <vt:lpstr>'612-17-0 - Vedlejší a ost...'!Oblast_tisku</vt:lpstr>
      <vt:lpstr>'612-17-1 - SO 101 Polní c...'!Oblast_tisku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pavel.ibl</dc:creator>
  <cp:lastModifiedBy>Administrator</cp:lastModifiedBy>
  <dcterms:created xsi:type="dcterms:W3CDTF">2017-11-14T12:48:43Z</dcterms:created>
  <dcterms:modified xsi:type="dcterms:W3CDTF">2018-12-07T07:41:50Z</dcterms:modified>
</cp:coreProperties>
</file>